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eksandra_ratajczak\Desktop\"/>
    </mc:Choice>
  </mc:AlternateContent>
  <xr:revisionPtr revIDLastSave="0" documentId="8_{B885F1B2-B4FB-403B-ACE4-29D24A8FC6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a 1_20.09.2024" sheetId="17" r:id="rId1"/>
    <sheet name="Tab. 1 Różnice_4.09.2024" sheetId="18" state="hidden" r:id="rId2"/>
    <sheet name="Tabela 2_20.09.2024" sheetId="21" r:id="rId3"/>
    <sheet name="Tab. 2 Różnice_4.09.2024" sheetId="19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9" l="1"/>
  <c r="H13" i="19"/>
  <c r="G13" i="19"/>
  <c r="G11" i="19"/>
  <c r="G9" i="19"/>
  <c r="I16" i="19"/>
  <c r="H16" i="19"/>
  <c r="G16" i="19"/>
  <c r="I15" i="19"/>
  <c r="H15" i="19"/>
  <c r="G15" i="19"/>
  <c r="I11" i="19"/>
  <c r="H11" i="19"/>
  <c r="I9" i="19"/>
  <c r="H9" i="19"/>
  <c r="R44" i="18" l="1"/>
  <c r="R40" i="18"/>
  <c r="R32" i="18"/>
  <c r="R28" i="18"/>
  <c r="Q47" i="18"/>
  <c r="Q46" i="18"/>
  <c r="Q45" i="18"/>
  <c r="Q43" i="18"/>
  <c r="Q42" i="18"/>
  <c r="Q41" i="18"/>
  <c r="Q35" i="18"/>
  <c r="Q34" i="18"/>
  <c r="Q33" i="18"/>
  <c r="Q23" i="18"/>
  <c r="Q22" i="18"/>
  <c r="Q21" i="18"/>
  <c r="Q31" i="18"/>
  <c r="Q30" i="18"/>
  <c r="Q29" i="18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H42" i="19"/>
  <c r="G42" i="19"/>
  <c r="F41" i="19"/>
  <c r="I40" i="19"/>
  <c r="H40" i="19"/>
  <c r="H59" i="19" s="1"/>
  <c r="G40" i="19"/>
  <c r="G59" i="19" s="1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1" i="19"/>
  <c r="F10" i="19"/>
  <c r="F9" i="19"/>
  <c r="F8" i="19"/>
  <c r="F7" i="19"/>
  <c r="F6" i="19"/>
  <c r="F5" i="19"/>
  <c r="F4" i="19"/>
  <c r="F3" i="19"/>
  <c r="D186" i="18"/>
  <c r="D185" i="18"/>
  <c r="D184" i="18"/>
  <c r="D187" i="18" s="1"/>
  <c r="J176" i="18"/>
  <c r="J173" i="18"/>
  <c r="I173" i="18"/>
  <c r="H173" i="18"/>
  <c r="G173" i="18"/>
  <c r="F173" i="18" s="1"/>
  <c r="E173" i="18"/>
  <c r="D173" i="18"/>
  <c r="F172" i="18"/>
  <c r="E172" i="18"/>
  <c r="K172" i="18" s="1"/>
  <c r="L172" i="18" s="1"/>
  <c r="F171" i="18"/>
  <c r="E171" i="18"/>
  <c r="K171" i="18" s="1"/>
  <c r="L171" i="18" s="1"/>
  <c r="F170" i="18"/>
  <c r="E170" i="18"/>
  <c r="K170" i="18" s="1"/>
  <c r="L170" i="18" s="1"/>
  <c r="J169" i="18"/>
  <c r="K168" i="18"/>
  <c r="J168" i="18"/>
  <c r="I168" i="18"/>
  <c r="H168" i="18"/>
  <c r="G168" i="18"/>
  <c r="F168" i="18" s="1"/>
  <c r="E168" i="18"/>
  <c r="D168" i="18"/>
  <c r="L168" i="18" s="1"/>
  <c r="J167" i="18"/>
  <c r="I167" i="18"/>
  <c r="H167" i="18"/>
  <c r="G167" i="18"/>
  <c r="E167" i="18" s="1"/>
  <c r="F167" i="18"/>
  <c r="D167" i="18"/>
  <c r="K167" i="18" s="1"/>
  <c r="J166" i="18"/>
  <c r="I166" i="18"/>
  <c r="I169" i="18" s="1"/>
  <c r="H166" i="18"/>
  <c r="H169" i="18" s="1"/>
  <c r="G166" i="18"/>
  <c r="G169" i="18" s="1"/>
  <c r="E166" i="18"/>
  <c r="D166" i="18"/>
  <c r="H165" i="18"/>
  <c r="J164" i="18"/>
  <c r="J165" i="18" s="1"/>
  <c r="I164" i="18"/>
  <c r="I165" i="18" s="1"/>
  <c r="H164" i="18"/>
  <c r="G164" i="18"/>
  <c r="F164" i="18" s="1"/>
  <c r="D164" i="18"/>
  <c r="D165" i="18" s="1"/>
  <c r="K163" i="18"/>
  <c r="L163" i="18" s="1"/>
  <c r="F163" i="18"/>
  <c r="E163" i="18"/>
  <c r="L162" i="18"/>
  <c r="K162" i="18"/>
  <c r="F162" i="18"/>
  <c r="E162" i="18"/>
  <c r="K161" i="18"/>
  <c r="L161" i="18" s="1"/>
  <c r="F161" i="18"/>
  <c r="E161" i="18"/>
  <c r="D160" i="18"/>
  <c r="J159" i="18"/>
  <c r="I159" i="18"/>
  <c r="H159" i="18"/>
  <c r="G159" i="18"/>
  <c r="G160" i="18" s="1"/>
  <c r="E159" i="18"/>
  <c r="D159" i="18"/>
  <c r="F158" i="18"/>
  <c r="E158" i="18"/>
  <c r="K158" i="18" s="1"/>
  <c r="L158" i="18" s="1"/>
  <c r="F157" i="18"/>
  <c r="E157" i="18"/>
  <c r="K157" i="18" s="1"/>
  <c r="L157" i="18" s="1"/>
  <c r="F156" i="18"/>
  <c r="E156" i="18"/>
  <c r="K156" i="18" s="1"/>
  <c r="L156" i="18" s="1"/>
  <c r="J155" i="18"/>
  <c r="J160" i="18" s="1"/>
  <c r="I155" i="18"/>
  <c r="I160" i="18" s="1"/>
  <c r="H155" i="18"/>
  <c r="H160" i="18" s="1"/>
  <c r="G155" i="18"/>
  <c r="F155" i="18"/>
  <c r="D155" i="18"/>
  <c r="K154" i="18"/>
  <c r="L154" i="18" s="1"/>
  <c r="F154" i="18"/>
  <c r="E154" i="18"/>
  <c r="F153" i="18"/>
  <c r="E153" i="18"/>
  <c r="K153" i="18" s="1"/>
  <c r="L153" i="18" s="1"/>
  <c r="K152" i="18"/>
  <c r="L152" i="18" s="1"/>
  <c r="F152" i="18"/>
  <c r="E152" i="18"/>
  <c r="G151" i="18"/>
  <c r="F151" i="18" s="1"/>
  <c r="J150" i="18"/>
  <c r="I150" i="18"/>
  <c r="H150" i="18"/>
  <c r="G150" i="18"/>
  <c r="F150" i="18" s="1"/>
  <c r="D150" i="18"/>
  <c r="J149" i="18"/>
  <c r="I149" i="18"/>
  <c r="I151" i="18" s="1"/>
  <c r="H149" i="18"/>
  <c r="G149" i="18"/>
  <c r="F149" i="18" s="1"/>
  <c r="D149" i="18"/>
  <c r="J148" i="18"/>
  <c r="J151" i="18" s="1"/>
  <c r="I148" i="18"/>
  <c r="H148" i="18"/>
  <c r="H151" i="18" s="1"/>
  <c r="G148" i="18"/>
  <c r="F148" i="18"/>
  <c r="D148" i="18"/>
  <c r="J146" i="18"/>
  <c r="I146" i="18"/>
  <c r="H146" i="18"/>
  <c r="G146" i="18"/>
  <c r="E146" i="18" s="1"/>
  <c r="F146" i="18"/>
  <c r="D146" i="18"/>
  <c r="K146" i="18" s="1"/>
  <c r="F145" i="18"/>
  <c r="E145" i="18"/>
  <c r="K145" i="18" s="1"/>
  <c r="L145" i="18" s="1"/>
  <c r="F144" i="18"/>
  <c r="E144" i="18"/>
  <c r="K144" i="18" s="1"/>
  <c r="L144" i="18" s="1"/>
  <c r="F143" i="18"/>
  <c r="E143" i="18"/>
  <c r="K143" i="18" s="1"/>
  <c r="L143" i="18" s="1"/>
  <c r="J142" i="18"/>
  <c r="I142" i="18"/>
  <c r="E142" i="18" s="1"/>
  <c r="K142" i="18" s="1"/>
  <c r="H142" i="18"/>
  <c r="G142" i="18"/>
  <c r="F142" i="18" s="1"/>
  <c r="D142" i="18"/>
  <c r="L141" i="18"/>
  <c r="K141" i="18"/>
  <c r="F141" i="18"/>
  <c r="E141" i="18"/>
  <c r="F140" i="18"/>
  <c r="E140" i="18"/>
  <c r="K140" i="18" s="1"/>
  <c r="L140" i="18" s="1"/>
  <c r="L139" i="18"/>
  <c r="K139" i="18"/>
  <c r="F139" i="18"/>
  <c r="E139" i="18"/>
  <c r="J138" i="18"/>
  <c r="I138" i="18"/>
  <c r="H138" i="18"/>
  <c r="G138" i="18"/>
  <c r="E138" i="18" s="1"/>
  <c r="F138" i="18"/>
  <c r="D138" i="18"/>
  <c r="F137" i="18"/>
  <c r="E137" i="18"/>
  <c r="K137" i="18" s="1"/>
  <c r="L137" i="18" s="1"/>
  <c r="K136" i="18"/>
  <c r="L136" i="18" s="1"/>
  <c r="F136" i="18"/>
  <c r="E136" i="18"/>
  <c r="F135" i="18"/>
  <c r="E135" i="18"/>
  <c r="K135" i="18" s="1"/>
  <c r="L135" i="18" s="1"/>
  <c r="K134" i="18"/>
  <c r="J134" i="18"/>
  <c r="I134" i="18"/>
  <c r="H134" i="18"/>
  <c r="G134" i="18"/>
  <c r="F134" i="18" s="1"/>
  <c r="E134" i="18"/>
  <c r="D134" i="18"/>
  <c r="L134" i="18" s="1"/>
  <c r="L133" i="18"/>
  <c r="K133" i="18"/>
  <c r="F133" i="18"/>
  <c r="E133" i="18"/>
  <c r="F132" i="18"/>
  <c r="E132" i="18"/>
  <c r="K132" i="18" s="1"/>
  <c r="L132" i="18" s="1"/>
  <c r="L131" i="18"/>
  <c r="K131" i="18"/>
  <c r="F131" i="18"/>
  <c r="E131" i="18"/>
  <c r="J130" i="18"/>
  <c r="I130" i="18"/>
  <c r="H130" i="18"/>
  <c r="F130" i="18" s="1"/>
  <c r="G130" i="18"/>
  <c r="E130" i="18" s="1"/>
  <c r="D130" i="18"/>
  <c r="F129" i="18"/>
  <c r="E129" i="18"/>
  <c r="K129" i="18" s="1"/>
  <c r="L129" i="18" s="1"/>
  <c r="F128" i="18"/>
  <c r="E128" i="18"/>
  <c r="K128" i="18" s="1"/>
  <c r="L128" i="18" s="1"/>
  <c r="F127" i="18"/>
  <c r="E127" i="18"/>
  <c r="K127" i="18" s="1"/>
  <c r="L127" i="18" s="1"/>
  <c r="J126" i="18"/>
  <c r="I126" i="18"/>
  <c r="H126" i="18"/>
  <c r="G126" i="18"/>
  <c r="F126" i="18" s="1"/>
  <c r="E126" i="18"/>
  <c r="F125" i="18"/>
  <c r="E125" i="18"/>
  <c r="D125" i="18"/>
  <c r="D15" i="18" s="1"/>
  <c r="F124" i="18"/>
  <c r="E124" i="18"/>
  <c r="F123" i="18"/>
  <c r="E123" i="18"/>
  <c r="D123" i="18"/>
  <c r="J122" i="18"/>
  <c r="I122" i="18"/>
  <c r="H122" i="18"/>
  <c r="G122" i="18"/>
  <c r="F122" i="18" s="1"/>
  <c r="E122" i="18"/>
  <c r="K122" i="18" s="1"/>
  <c r="D122" i="18"/>
  <c r="F121" i="18"/>
  <c r="E121" i="18"/>
  <c r="K121" i="18" s="1"/>
  <c r="L121" i="18" s="1"/>
  <c r="F120" i="18"/>
  <c r="E120" i="18"/>
  <c r="K120" i="18" s="1"/>
  <c r="L120" i="18" s="1"/>
  <c r="F119" i="18"/>
  <c r="E119" i="18"/>
  <c r="K119" i="18" s="1"/>
  <c r="L119" i="18" s="1"/>
  <c r="J118" i="18"/>
  <c r="E118" i="18" s="1"/>
  <c r="I118" i="18"/>
  <c r="H118" i="18"/>
  <c r="G118" i="18"/>
  <c r="F118" i="18" s="1"/>
  <c r="K117" i="18"/>
  <c r="F117" i="18"/>
  <c r="E117" i="18"/>
  <c r="D117" i="18"/>
  <c r="L117" i="18" s="1"/>
  <c r="F116" i="18"/>
  <c r="E116" i="18"/>
  <c r="D116" i="18"/>
  <c r="F115" i="18"/>
  <c r="E115" i="18"/>
  <c r="D115" i="18"/>
  <c r="J114" i="18"/>
  <c r="J147" i="18" s="1"/>
  <c r="I114" i="18"/>
  <c r="I147" i="18" s="1"/>
  <c r="H114" i="18"/>
  <c r="H147" i="18" s="1"/>
  <c r="G114" i="18"/>
  <c r="G147" i="18" s="1"/>
  <c r="D114" i="18"/>
  <c r="K113" i="18"/>
  <c r="L113" i="18" s="1"/>
  <c r="F113" i="18"/>
  <c r="E113" i="18"/>
  <c r="F112" i="18"/>
  <c r="E112" i="18"/>
  <c r="K112" i="18" s="1"/>
  <c r="L112" i="18" s="1"/>
  <c r="K111" i="18"/>
  <c r="L111" i="18" s="1"/>
  <c r="F111" i="18"/>
  <c r="E111" i="18"/>
  <c r="I110" i="18"/>
  <c r="G110" i="18"/>
  <c r="J109" i="18"/>
  <c r="I109" i="18"/>
  <c r="H109" i="18"/>
  <c r="F109" i="18" s="1"/>
  <c r="G109" i="18"/>
  <c r="D109" i="18"/>
  <c r="F108" i="18"/>
  <c r="E108" i="18"/>
  <c r="K108" i="18" s="1"/>
  <c r="L108" i="18" s="1"/>
  <c r="K107" i="18"/>
  <c r="L107" i="18" s="1"/>
  <c r="F107" i="18"/>
  <c r="E107" i="18"/>
  <c r="F106" i="18"/>
  <c r="E106" i="18"/>
  <c r="K106" i="18" s="1"/>
  <c r="L106" i="18" s="1"/>
  <c r="J105" i="18"/>
  <c r="I105" i="18"/>
  <c r="H105" i="18"/>
  <c r="G105" i="18"/>
  <c r="F105" i="18" s="1"/>
  <c r="E105" i="18"/>
  <c r="K105" i="18" s="1"/>
  <c r="D105" i="18"/>
  <c r="L105" i="18" s="1"/>
  <c r="K104" i="18"/>
  <c r="L104" i="18" s="1"/>
  <c r="F104" i="18"/>
  <c r="E104" i="18"/>
  <c r="L103" i="18"/>
  <c r="K103" i="18"/>
  <c r="F103" i="18"/>
  <c r="E103" i="18"/>
  <c r="K102" i="18"/>
  <c r="L102" i="18" s="1"/>
  <c r="F102" i="18"/>
  <c r="E102" i="18"/>
  <c r="J101" i="18"/>
  <c r="J110" i="18" s="1"/>
  <c r="I101" i="18"/>
  <c r="H101" i="18"/>
  <c r="H110" i="18" s="1"/>
  <c r="G101" i="18"/>
  <c r="F101" i="18" s="1"/>
  <c r="D101" i="18"/>
  <c r="K100" i="18"/>
  <c r="L100" i="18" s="1"/>
  <c r="F100" i="18"/>
  <c r="E100" i="18"/>
  <c r="F99" i="18"/>
  <c r="E99" i="18"/>
  <c r="K99" i="18" s="1"/>
  <c r="L99" i="18" s="1"/>
  <c r="K98" i="18"/>
  <c r="L98" i="18" s="1"/>
  <c r="F98" i="18"/>
  <c r="E98" i="18"/>
  <c r="J96" i="18"/>
  <c r="I96" i="18"/>
  <c r="H96" i="18"/>
  <c r="F96" i="18" s="1"/>
  <c r="G96" i="18"/>
  <c r="D96" i="18"/>
  <c r="F95" i="18"/>
  <c r="E95" i="18"/>
  <c r="K95" i="18" s="1"/>
  <c r="L95" i="18" s="1"/>
  <c r="K94" i="18"/>
  <c r="L94" i="18" s="1"/>
  <c r="F94" i="18"/>
  <c r="E94" i="18"/>
  <c r="F93" i="18"/>
  <c r="E93" i="18"/>
  <c r="K93" i="18" s="1"/>
  <c r="L93" i="18" s="1"/>
  <c r="J92" i="18"/>
  <c r="I92" i="18"/>
  <c r="H92" i="18"/>
  <c r="G92" i="18"/>
  <c r="F92" i="18" s="1"/>
  <c r="E92" i="18"/>
  <c r="K92" i="18" s="1"/>
  <c r="D92" i="18"/>
  <c r="F91" i="18"/>
  <c r="E91" i="18"/>
  <c r="K91" i="18" s="1"/>
  <c r="L91" i="18" s="1"/>
  <c r="L90" i="18"/>
  <c r="K90" i="18"/>
  <c r="F90" i="18"/>
  <c r="E90" i="18"/>
  <c r="K89" i="18"/>
  <c r="L89" i="18" s="1"/>
  <c r="F89" i="18"/>
  <c r="E89" i="18"/>
  <c r="J88" i="18"/>
  <c r="I88" i="18"/>
  <c r="H88" i="18"/>
  <c r="G88" i="18"/>
  <c r="F88" i="18" s="1"/>
  <c r="D88" i="18"/>
  <c r="K87" i="18"/>
  <c r="L87" i="18" s="1"/>
  <c r="F87" i="18"/>
  <c r="E87" i="18"/>
  <c r="F86" i="18"/>
  <c r="E86" i="18"/>
  <c r="K86" i="18" s="1"/>
  <c r="L86" i="18" s="1"/>
  <c r="K85" i="18"/>
  <c r="L85" i="18" s="1"/>
  <c r="F85" i="18"/>
  <c r="E85" i="18"/>
  <c r="J84" i="18"/>
  <c r="I84" i="18"/>
  <c r="H84" i="18"/>
  <c r="G84" i="18"/>
  <c r="F84" i="18" s="1"/>
  <c r="D84" i="18"/>
  <c r="K83" i="18"/>
  <c r="L83" i="18" s="1"/>
  <c r="F83" i="18"/>
  <c r="E83" i="18"/>
  <c r="F82" i="18"/>
  <c r="E82" i="18"/>
  <c r="K82" i="18" s="1"/>
  <c r="L82" i="18" s="1"/>
  <c r="K81" i="18"/>
  <c r="L81" i="18" s="1"/>
  <c r="F81" i="18"/>
  <c r="E81" i="18"/>
  <c r="J80" i="18"/>
  <c r="I80" i="18"/>
  <c r="H80" i="18"/>
  <c r="G80" i="18"/>
  <c r="E80" i="18" s="1"/>
  <c r="F80" i="18"/>
  <c r="D80" i="18"/>
  <c r="K80" i="18" s="1"/>
  <c r="K79" i="18"/>
  <c r="L79" i="18" s="1"/>
  <c r="F79" i="18"/>
  <c r="E79" i="18"/>
  <c r="F78" i="18"/>
  <c r="E78" i="18"/>
  <c r="K78" i="18" s="1"/>
  <c r="L78" i="18" s="1"/>
  <c r="K77" i="18"/>
  <c r="L77" i="18" s="1"/>
  <c r="F77" i="18"/>
  <c r="E77" i="18"/>
  <c r="J76" i="18"/>
  <c r="I76" i="18"/>
  <c r="F76" i="18" s="1"/>
  <c r="H76" i="18"/>
  <c r="G76" i="18"/>
  <c r="E76" i="18" s="1"/>
  <c r="K76" i="18" s="1"/>
  <c r="D76" i="18"/>
  <c r="L75" i="18"/>
  <c r="K75" i="18"/>
  <c r="F75" i="18"/>
  <c r="E75" i="18"/>
  <c r="F74" i="18"/>
  <c r="E74" i="18"/>
  <c r="K74" i="18" s="1"/>
  <c r="L74" i="18" s="1"/>
  <c r="L73" i="18"/>
  <c r="K73" i="18"/>
  <c r="F73" i="18"/>
  <c r="E73" i="18"/>
  <c r="J72" i="18"/>
  <c r="I72" i="18"/>
  <c r="H72" i="18"/>
  <c r="G72" i="18"/>
  <c r="E72" i="18" s="1"/>
  <c r="K72" i="18" s="1"/>
  <c r="F72" i="18"/>
  <c r="D72" i="18"/>
  <c r="F71" i="18"/>
  <c r="E71" i="18"/>
  <c r="K71" i="18" s="1"/>
  <c r="L71" i="18" s="1"/>
  <c r="K70" i="18"/>
  <c r="L70" i="18" s="1"/>
  <c r="F70" i="18"/>
  <c r="E70" i="18"/>
  <c r="F69" i="18"/>
  <c r="E69" i="18"/>
  <c r="K69" i="18" s="1"/>
  <c r="L69" i="18" s="1"/>
  <c r="K68" i="18"/>
  <c r="J68" i="18"/>
  <c r="I68" i="18"/>
  <c r="H68" i="18"/>
  <c r="F68" i="18" s="1"/>
  <c r="G68" i="18"/>
  <c r="E68" i="18"/>
  <c r="D68" i="18"/>
  <c r="L68" i="18" s="1"/>
  <c r="F67" i="18"/>
  <c r="E67" i="18"/>
  <c r="K67" i="18" s="1"/>
  <c r="L67" i="18" s="1"/>
  <c r="K66" i="18"/>
  <c r="L66" i="18" s="1"/>
  <c r="F66" i="18"/>
  <c r="E66" i="18"/>
  <c r="F65" i="18"/>
  <c r="E65" i="18"/>
  <c r="K65" i="18" s="1"/>
  <c r="L65" i="18" s="1"/>
  <c r="J64" i="18"/>
  <c r="I64" i="18"/>
  <c r="H64" i="18"/>
  <c r="E64" i="18" s="1"/>
  <c r="K64" i="18" s="1"/>
  <c r="G64" i="18"/>
  <c r="F64" i="18" s="1"/>
  <c r="D64" i="18"/>
  <c r="L64" i="18" s="1"/>
  <c r="F63" i="18"/>
  <c r="E63" i="18"/>
  <c r="K63" i="18" s="1"/>
  <c r="L63" i="18" s="1"/>
  <c r="K62" i="18"/>
  <c r="L62" i="18" s="1"/>
  <c r="F62" i="18"/>
  <c r="E62" i="18"/>
  <c r="F61" i="18"/>
  <c r="E61" i="18"/>
  <c r="K61" i="18" s="1"/>
  <c r="L61" i="18" s="1"/>
  <c r="J60" i="18"/>
  <c r="I60" i="18"/>
  <c r="H60" i="18"/>
  <c r="G60" i="18"/>
  <c r="F60" i="18" s="1"/>
  <c r="E60" i="18"/>
  <c r="D60" i="18"/>
  <c r="K59" i="18"/>
  <c r="L59" i="18" s="1"/>
  <c r="F59" i="18"/>
  <c r="E59" i="18"/>
  <c r="L58" i="18"/>
  <c r="K58" i="18"/>
  <c r="F58" i="18"/>
  <c r="E58" i="18"/>
  <c r="K57" i="18"/>
  <c r="L57" i="18" s="1"/>
  <c r="F57" i="18"/>
  <c r="E57" i="18"/>
  <c r="J56" i="18"/>
  <c r="I56" i="18"/>
  <c r="H56" i="18"/>
  <c r="G56" i="18"/>
  <c r="F56" i="18" s="1"/>
  <c r="D56" i="18"/>
  <c r="K55" i="18"/>
  <c r="L55" i="18" s="1"/>
  <c r="F55" i="18"/>
  <c r="E55" i="18"/>
  <c r="F54" i="18"/>
  <c r="E54" i="18"/>
  <c r="K54" i="18" s="1"/>
  <c r="L54" i="18" s="1"/>
  <c r="K53" i="18"/>
  <c r="L53" i="18" s="1"/>
  <c r="F53" i="18"/>
  <c r="E53" i="18"/>
  <c r="J52" i="18"/>
  <c r="I52" i="18"/>
  <c r="H52" i="18"/>
  <c r="G52" i="18"/>
  <c r="F52" i="18" s="1"/>
  <c r="D52" i="18"/>
  <c r="K51" i="18"/>
  <c r="L51" i="18" s="1"/>
  <c r="F51" i="18"/>
  <c r="E51" i="18"/>
  <c r="F50" i="18"/>
  <c r="E50" i="18"/>
  <c r="K50" i="18" s="1"/>
  <c r="L50" i="18" s="1"/>
  <c r="K49" i="18"/>
  <c r="L49" i="18" s="1"/>
  <c r="F49" i="18"/>
  <c r="E49" i="18"/>
  <c r="J48" i="18"/>
  <c r="I48" i="18"/>
  <c r="H48" i="18"/>
  <c r="G48" i="18"/>
  <c r="E48" i="18" s="1"/>
  <c r="F48" i="18"/>
  <c r="D48" i="18"/>
  <c r="K48" i="18" s="1"/>
  <c r="K47" i="18"/>
  <c r="L47" i="18" s="1"/>
  <c r="F47" i="18"/>
  <c r="E47" i="18"/>
  <c r="F46" i="18"/>
  <c r="E46" i="18"/>
  <c r="K46" i="18" s="1"/>
  <c r="L46" i="18" s="1"/>
  <c r="K45" i="18"/>
  <c r="L45" i="18" s="1"/>
  <c r="F45" i="18"/>
  <c r="E45" i="18"/>
  <c r="J44" i="18"/>
  <c r="I44" i="18"/>
  <c r="F44" i="18" s="1"/>
  <c r="H44" i="18"/>
  <c r="G44" i="18"/>
  <c r="E44" i="18" s="1"/>
  <c r="D44" i="18"/>
  <c r="K43" i="18"/>
  <c r="L43" i="18" s="1"/>
  <c r="F43" i="18"/>
  <c r="E43" i="18"/>
  <c r="F42" i="18"/>
  <c r="E42" i="18"/>
  <c r="K42" i="18" s="1"/>
  <c r="L42" i="18" s="1"/>
  <c r="K41" i="18"/>
  <c r="L41" i="18" s="1"/>
  <c r="F41" i="18"/>
  <c r="E41" i="18"/>
  <c r="J40" i="18"/>
  <c r="I40" i="18"/>
  <c r="H40" i="18"/>
  <c r="G40" i="18"/>
  <c r="E40" i="18" s="1"/>
  <c r="K40" i="18" s="1"/>
  <c r="F40" i="18"/>
  <c r="D40" i="18"/>
  <c r="L40" i="18" s="1"/>
  <c r="F39" i="18"/>
  <c r="E39" i="18"/>
  <c r="K39" i="18" s="1"/>
  <c r="L39" i="18" s="1"/>
  <c r="K38" i="18"/>
  <c r="L38" i="18" s="1"/>
  <c r="F38" i="18"/>
  <c r="E38" i="18"/>
  <c r="F37" i="18"/>
  <c r="E37" i="18"/>
  <c r="K37" i="18" s="1"/>
  <c r="L37" i="18" s="1"/>
  <c r="K36" i="18"/>
  <c r="J36" i="18"/>
  <c r="I36" i="18"/>
  <c r="H36" i="18"/>
  <c r="F36" i="18" s="1"/>
  <c r="G36" i="18"/>
  <c r="E36" i="18"/>
  <c r="D36" i="18"/>
  <c r="F35" i="18"/>
  <c r="E35" i="18"/>
  <c r="K35" i="18" s="1"/>
  <c r="L35" i="18" s="1"/>
  <c r="K34" i="18"/>
  <c r="L34" i="18" s="1"/>
  <c r="F34" i="18"/>
  <c r="E34" i="18"/>
  <c r="F33" i="18"/>
  <c r="E33" i="18"/>
  <c r="K33" i="18" s="1"/>
  <c r="L33" i="18" s="1"/>
  <c r="J32" i="18"/>
  <c r="I32" i="18"/>
  <c r="H32" i="18"/>
  <c r="E32" i="18" s="1"/>
  <c r="G32" i="18"/>
  <c r="F32" i="18" s="1"/>
  <c r="D32" i="18"/>
  <c r="F31" i="18"/>
  <c r="E31" i="18"/>
  <c r="K31" i="18" s="1"/>
  <c r="L31" i="18" s="1"/>
  <c r="K30" i="18"/>
  <c r="L30" i="18" s="1"/>
  <c r="F30" i="18"/>
  <c r="E30" i="18"/>
  <c r="F29" i="18"/>
  <c r="E29" i="18"/>
  <c r="K29" i="18" s="1"/>
  <c r="L29" i="18" s="1"/>
  <c r="J28" i="18"/>
  <c r="I28" i="18"/>
  <c r="H28" i="18"/>
  <c r="G28" i="18"/>
  <c r="F28" i="18" s="1"/>
  <c r="E28" i="18"/>
  <c r="D28" i="18"/>
  <c r="K27" i="18"/>
  <c r="L27" i="18" s="1"/>
  <c r="F27" i="18"/>
  <c r="E27" i="18"/>
  <c r="L26" i="18"/>
  <c r="K26" i="18"/>
  <c r="F26" i="18"/>
  <c r="E26" i="18"/>
  <c r="K25" i="18"/>
  <c r="L25" i="18" s="1"/>
  <c r="F25" i="18"/>
  <c r="E25" i="18"/>
  <c r="J24" i="18"/>
  <c r="I24" i="18"/>
  <c r="H24" i="18"/>
  <c r="G24" i="18"/>
  <c r="F24" i="18" s="1"/>
  <c r="D24" i="18"/>
  <c r="K23" i="18"/>
  <c r="L23" i="18" s="1"/>
  <c r="F23" i="18"/>
  <c r="E23" i="18"/>
  <c r="F22" i="18"/>
  <c r="E22" i="18"/>
  <c r="K22" i="18" s="1"/>
  <c r="L22" i="18" s="1"/>
  <c r="K21" i="18"/>
  <c r="L21" i="18" s="1"/>
  <c r="F21" i="18"/>
  <c r="E21" i="18"/>
  <c r="J20" i="18"/>
  <c r="J97" i="18" s="1"/>
  <c r="I20" i="18"/>
  <c r="I97" i="18" s="1"/>
  <c r="H20" i="18"/>
  <c r="H97" i="18" s="1"/>
  <c r="G20" i="18"/>
  <c r="F20" i="18" s="1"/>
  <c r="D20" i="18"/>
  <c r="K19" i="18"/>
  <c r="L19" i="18" s="1"/>
  <c r="F19" i="18"/>
  <c r="E19" i="18"/>
  <c r="F18" i="18"/>
  <c r="E18" i="18"/>
  <c r="K18" i="18" s="1"/>
  <c r="L18" i="18" s="1"/>
  <c r="K17" i="18"/>
  <c r="L17" i="18" s="1"/>
  <c r="F17" i="18"/>
  <c r="E17" i="18"/>
  <c r="J15" i="18"/>
  <c r="I15" i="18"/>
  <c r="H15" i="18"/>
  <c r="G15" i="18"/>
  <c r="F15" i="18" s="1"/>
  <c r="E15" i="18"/>
  <c r="J14" i="18"/>
  <c r="I14" i="18"/>
  <c r="H14" i="18"/>
  <c r="G14" i="18"/>
  <c r="E14" i="18" s="1"/>
  <c r="F14" i="18"/>
  <c r="J13" i="18"/>
  <c r="J16" i="18" s="1"/>
  <c r="I13" i="18"/>
  <c r="I16" i="18" s="1"/>
  <c r="H13" i="18"/>
  <c r="H16" i="18" s="1"/>
  <c r="G13" i="18"/>
  <c r="F13" i="18" s="1"/>
  <c r="J12" i="18"/>
  <c r="K12" i="18" s="1"/>
  <c r="I12" i="18"/>
  <c r="H12" i="18"/>
  <c r="E12" i="18" s="1"/>
  <c r="G12" i="18"/>
  <c r="F12" i="18" s="1"/>
  <c r="D12" i="18"/>
  <c r="K11" i="18"/>
  <c r="L11" i="18" s="1"/>
  <c r="F11" i="18"/>
  <c r="E11" i="18"/>
  <c r="K10" i="18"/>
  <c r="L10" i="18" s="1"/>
  <c r="F10" i="18"/>
  <c r="E10" i="18"/>
  <c r="K9" i="18"/>
  <c r="L9" i="18" s="1"/>
  <c r="F9" i="18"/>
  <c r="E9" i="18"/>
  <c r="J7" i="18"/>
  <c r="I7" i="18"/>
  <c r="I176" i="18" s="1"/>
  <c r="H7" i="18"/>
  <c r="H176" i="18" s="1"/>
  <c r="G7" i="18"/>
  <c r="G176" i="18" s="1"/>
  <c r="F7" i="18"/>
  <c r="E7" i="18" s="1"/>
  <c r="D7" i="18"/>
  <c r="J6" i="18"/>
  <c r="J175" i="18" s="1"/>
  <c r="I6" i="18"/>
  <c r="I175" i="18" s="1"/>
  <c r="H6" i="18"/>
  <c r="H175" i="18" s="1"/>
  <c r="G6" i="18"/>
  <c r="F6" i="18" s="1"/>
  <c r="D6" i="18"/>
  <c r="J5" i="18"/>
  <c r="J174" i="18" s="1"/>
  <c r="I5" i="18"/>
  <c r="I174" i="18" s="1"/>
  <c r="H5" i="18"/>
  <c r="F5" i="18" s="1"/>
  <c r="G5" i="18"/>
  <c r="G174" i="18" s="1"/>
  <c r="D5" i="18"/>
  <c r="D8" i="18" s="1"/>
  <c r="K44" i="18" l="1"/>
  <c r="L44" i="18" s="1"/>
  <c r="L36" i="18"/>
  <c r="K32" i="18"/>
  <c r="L32" i="18" s="1"/>
  <c r="D97" i="18"/>
  <c r="I59" i="19"/>
  <c r="I42" i="19"/>
  <c r="F42" i="19" s="1"/>
  <c r="F59" i="19" s="1"/>
  <c r="L12" i="18"/>
  <c r="E147" i="18"/>
  <c r="F147" i="18"/>
  <c r="L122" i="18"/>
  <c r="K7" i="18"/>
  <c r="L92" i="18"/>
  <c r="K15" i="18"/>
  <c r="L15" i="18" s="1"/>
  <c r="D176" i="18"/>
  <c r="E5" i="18"/>
  <c r="L166" i="18"/>
  <c r="L72" i="18"/>
  <c r="L76" i="18"/>
  <c r="L159" i="18"/>
  <c r="L28" i="18"/>
  <c r="E6" i="18"/>
  <c r="E175" i="18" s="1"/>
  <c r="F175" i="18"/>
  <c r="F110" i="18"/>
  <c r="F169" i="18"/>
  <c r="E169" i="18"/>
  <c r="D126" i="18"/>
  <c r="D147" i="18" s="1"/>
  <c r="L138" i="18"/>
  <c r="L142" i="18"/>
  <c r="F160" i="18"/>
  <c r="E160" i="18"/>
  <c r="K160" i="18" s="1"/>
  <c r="L160" i="18" s="1"/>
  <c r="L80" i="18"/>
  <c r="G97" i="18"/>
  <c r="L146" i="18"/>
  <c r="L167" i="18"/>
  <c r="K56" i="18"/>
  <c r="L56" i="18" s="1"/>
  <c r="K114" i="18"/>
  <c r="L114" i="18" s="1"/>
  <c r="K155" i="18"/>
  <c r="L155" i="18" s="1"/>
  <c r="F159" i="18"/>
  <c r="G165" i="18"/>
  <c r="F166" i="18"/>
  <c r="F174" i="18" s="1"/>
  <c r="G8" i="18"/>
  <c r="K8" i="18" s="1"/>
  <c r="H8" i="18"/>
  <c r="H177" i="18" s="1"/>
  <c r="G16" i="18"/>
  <c r="E24" i="18"/>
  <c r="K24" i="18" s="1"/>
  <c r="L24" i="18" s="1"/>
  <c r="E56" i="18"/>
  <c r="E88" i="18"/>
  <c r="K88" i="18" s="1"/>
  <c r="L88" i="18" s="1"/>
  <c r="E101" i="18"/>
  <c r="K101" i="18" s="1"/>
  <c r="L101" i="18" s="1"/>
  <c r="E114" i="18"/>
  <c r="K116" i="18"/>
  <c r="L116" i="18" s="1"/>
  <c r="K123" i="18"/>
  <c r="L123" i="18" s="1"/>
  <c r="K130" i="18"/>
  <c r="L130" i="18" s="1"/>
  <c r="E148" i="18"/>
  <c r="K148" i="18" s="1"/>
  <c r="L148" i="18" s="1"/>
  <c r="K150" i="18"/>
  <c r="L150" i="18" s="1"/>
  <c r="E155" i="18"/>
  <c r="D118" i="18"/>
  <c r="I8" i="18"/>
  <c r="I177" i="18" s="1"/>
  <c r="K84" i="18"/>
  <c r="L84" i="18" s="1"/>
  <c r="F114" i="18"/>
  <c r="E149" i="18"/>
  <c r="K149" i="18" s="1"/>
  <c r="L149" i="18" s="1"/>
  <c r="H174" i="18"/>
  <c r="G175" i="18"/>
  <c r="F176" i="18"/>
  <c r="L48" i="18"/>
  <c r="D169" i="18"/>
  <c r="J8" i="18"/>
  <c r="J177" i="18" s="1"/>
  <c r="D13" i="18"/>
  <c r="E96" i="18"/>
  <c r="K96" i="18" s="1"/>
  <c r="L96" i="18" s="1"/>
  <c r="E109" i="18"/>
  <c r="K109" i="18" s="1"/>
  <c r="L109" i="18" s="1"/>
  <c r="D110" i="18"/>
  <c r="D124" i="18"/>
  <c r="K125" i="18"/>
  <c r="L125" i="18" s="1"/>
  <c r="K138" i="18"/>
  <c r="E150" i="18"/>
  <c r="E176" i="18" s="1"/>
  <c r="D151" i="18"/>
  <c r="E13" i="18"/>
  <c r="E20" i="18"/>
  <c r="K20" i="18" s="1"/>
  <c r="L20" i="18" s="1"/>
  <c r="K28" i="18"/>
  <c r="E52" i="18"/>
  <c r="K52" i="18" s="1"/>
  <c r="L52" i="18" s="1"/>
  <c r="K60" i="18"/>
  <c r="L60" i="18" s="1"/>
  <c r="E84" i="18"/>
  <c r="E110" i="18"/>
  <c r="K115" i="18"/>
  <c r="L115" i="18" s="1"/>
  <c r="E151" i="18"/>
  <c r="K159" i="18"/>
  <c r="E164" i="18"/>
  <c r="K164" i="18" s="1"/>
  <c r="L164" i="18" s="1"/>
  <c r="K166" i="18"/>
  <c r="K173" i="18"/>
  <c r="L173" i="18" s="1"/>
  <c r="K176" i="18" l="1"/>
  <c r="L176" i="18" s="1"/>
  <c r="L8" i="18"/>
  <c r="K147" i="18"/>
  <c r="L147" i="18" s="1"/>
  <c r="K169" i="18"/>
  <c r="L169" i="18" s="1"/>
  <c r="E165" i="18"/>
  <c r="K165" i="18" s="1"/>
  <c r="L165" i="18" s="1"/>
  <c r="F165" i="18"/>
  <c r="L124" i="18"/>
  <c r="K124" i="18"/>
  <c r="L7" i="18"/>
  <c r="K110" i="18"/>
  <c r="L110" i="18" s="1"/>
  <c r="K126" i="18"/>
  <c r="L126" i="18" s="1"/>
  <c r="K151" i="18"/>
  <c r="L151" i="18" s="1"/>
  <c r="K6" i="18"/>
  <c r="G177" i="18"/>
  <c r="E8" i="18"/>
  <c r="E177" i="18" s="1"/>
  <c r="F8" i="18"/>
  <c r="F177" i="18" s="1"/>
  <c r="F97" i="18"/>
  <c r="E97" i="18"/>
  <c r="K97" i="18" s="1"/>
  <c r="L97" i="18" s="1"/>
  <c r="D14" i="18"/>
  <c r="D16" i="18" s="1"/>
  <c r="F16" i="18"/>
  <c r="E16" i="18"/>
  <c r="K13" i="18"/>
  <c r="L13" i="18" s="1"/>
  <c r="D174" i="18"/>
  <c r="K5" i="18"/>
  <c r="E174" i="18"/>
  <c r="L118" i="18"/>
  <c r="K118" i="18"/>
  <c r="K174" i="18" l="1"/>
  <c r="L174" i="18" s="1"/>
  <c r="L5" i="18"/>
  <c r="D177" i="18"/>
  <c r="L6" i="18"/>
  <c r="K14" i="18"/>
  <c r="K175" i="18" s="1"/>
  <c r="D175" i="18"/>
  <c r="K16" i="18" l="1"/>
  <c r="K177" i="18" s="1"/>
  <c r="L177" i="18" s="1"/>
  <c r="L14" i="18"/>
  <c r="L175" i="18"/>
  <c r="L16" i="18" l="1"/>
</calcChain>
</file>

<file path=xl/sharedStrings.xml><?xml version="1.0" encoding="utf-8"?>
<sst xmlns="http://schemas.openxmlformats.org/spreadsheetml/2006/main" count="1180" uniqueCount="157">
  <si>
    <t>lepiej rozwinięte</t>
  </si>
  <si>
    <t>Ogółem</t>
  </si>
  <si>
    <t>słabiej rozwinięte</t>
  </si>
  <si>
    <t>SUMA</t>
  </si>
  <si>
    <t>Alokacja finansowa SZOP FENG</t>
  </si>
  <si>
    <t>Stopa dofinansowania (%)</t>
  </si>
  <si>
    <t>Priorytet 2.</t>
  </si>
  <si>
    <t>P. 2 CS 1.1.</t>
  </si>
  <si>
    <t>P.2 CS 1.2</t>
  </si>
  <si>
    <t>P.2 CS 1.3</t>
  </si>
  <si>
    <t>P.3 CS 2.1</t>
  </si>
  <si>
    <t>P.3 CS 2.3</t>
  </si>
  <si>
    <t>Priorytet 4</t>
  </si>
  <si>
    <t>Suma całkowita</t>
  </si>
  <si>
    <t>Priorytet 1</t>
  </si>
  <si>
    <t>1.1</t>
  </si>
  <si>
    <t>Działanie 1.1 Ścieżka SMART</t>
  </si>
  <si>
    <t xml:space="preserve">Działanie 2.1 Międzynarodowe Agendy Badawcze </t>
  </si>
  <si>
    <t>Działanie 2.2 First Team</t>
  </si>
  <si>
    <t>Działanie 2.3 Team Net</t>
  </si>
  <si>
    <t xml:space="preserve">Działanie 2.4 Badawcza Infrastruktura Nowoczesnej Gospodarki </t>
  </si>
  <si>
    <t xml:space="preserve">Działanie 2.5 Science4Business - Nauka dla biznesu  </t>
  </si>
  <si>
    <t>Działanie 2.6  PRIME</t>
  </si>
  <si>
    <t xml:space="preserve">Działanie 2.7 Proof of Concept </t>
  </si>
  <si>
    <t>Działanie 2.8  BRIdge Up</t>
  </si>
  <si>
    <t>Działanie 2.9 Seal of Excellence</t>
  </si>
  <si>
    <t>Działanie 2.10 IPCEI</t>
  </si>
  <si>
    <t>Działanie 2.11 Wspólne Przedsięwzięcia Badawcze</t>
  </si>
  <si>
    <t>Działanie 2.12 Granty na Eurogranty</t>
  </si>
  <si>
    <t>Działanie 2.13  Innowacyjne zamówienia publiczne</t>
  </si>
  <si>
    <t>Działanie 2.14  Inno_LAB</t>
  </si>
  <si>
    <t xml:space="preserve">Działanie 2.15 Smart discovery </t>
  </si>
  <si>
    <t xml:space="preserve">Działanie 2.16 Inno_regio_lab	</t>
  </si>
  <si>
    <t xml:space="preserve">Działanie 2.17 Rozwój oferty klastrów dla firm   </t>
  </si>
  <si>
    <t xml:space="preserve">Działanie 2.18 Rozwój oferty OI dla firm  </t>
  </si>
  <si>
    <t>Działanie 2.19 Innovation Coach</t>
  </si>
  <si>
    <t>Działanie 2.20 INNOSTART</t>
  </si>
  <si>
    <t>Działanie 2.21 Wsparcie transformacji cyfrowej polskich MŚP</t>
  </si>
  <si>
    <t xml:space="preserve">Działanie 2.22 Współfinansowanie działań EDIH </t>
  </si>
  <si>
    <t xml:space="preserve">Działanie 2.23 Współfinansowanie działań TEF AI </t>
  </si>
  <si>
    <t>Działanie 2.24 Polskie Mosty Technologiczne</t>
  </si>
  <si>
    <t>Działanie 2.25 Promocja marki innowacyjnych MŚP</t>
  </si>
  <si>
    <t xml:space="preserve">Działanie 2.26 Umiędzynarodowienie MŚP - Brand HUB </t>
  </si>
  <si>
    <t xml:space="preserve">Działanie 2.27 Laboratorium Innowatora </t>
  </si>
  <si>
    <t>Działanie 2.28 Startup Booster Poland</t>
  </si>
  <si>
    <t>Działanie 2.29 Startups are us</t>
  </si>
  <si>
    <t>Działanie 2.30 Instrumenty kapitałowe</t>
  </si>
  <si>
    <t xml:space="preserve">Działanie 2.31 Fundusz Gwarancyjny </t>
  </si>
  <si>
    <t>Działanie 2.32 Kredyt Technologiczny</t>
  </si>
  <si>
    <t xml:space="preserve">Priorytet 3. </t>
  </si>
  <si>
    <t>Działanie 3.1 Kredyt Ekologiczny</t>
  </si>
  <si>
    <t xml:space="preserve">Działanie 3.2 Zielony Fundusz Gwarancyjny </t>
  </si>
  <si>
    <t>2.1</t>
  </si>
  <si>
    <t>2.3</t>
  </si>
  <si>
    <t>Działanie 3.3 IPCEI wodorowy</t>
  </si>
  <si>
    <t>Działanie 4.1</t>
  </si>
  <si>
    <t>ND</t>
  </si>
  <si>
    <t>Kategoria regionów</t>
  </si>
  <si>
    <t>w okresie przejściowym</t>
  </si>
  <si>
    <t>Wkład EBI</t>
  </si>
  <si>
    <t>0</t>
  </si>
  <si>
    <t>Priorytet / Działanie (numer)</t>
  </si>
  <si>
    <t>Cel szczegółowy (numer)</t>
  </si>
  <si>
    <t>Krajowe środki publiczne</t>
  </si>
  <si>
    <t>Wsparcie UE (EFRR) 
(a)</t>
  </si>
  <si>
    <t>Budżet państwa (d)</t>
  </si>
  <si>
    <t>Budżet JST (e)</t>
  </si>
  <si>
    <t>Inne (f)</t>
  </si>
  <si>
    <t>Ogółem (c)= (d) + (e) + (f)</t>
  </si>
  <si>
    <t>Wkład krajowy ogółem (b) = (c) + (g)</t>
  </si>
  <si>
    <t>Krajowe środki prywatne (g)</t>
  </si>
  <si>
    <t xml:space="preserve">Finansowanie ogółem (a) + (b) </t>
  </si>
  <si>
    <t>1.2</t>
  </si>
  <si>
    <t>1.3</t>
  </si>
  <si>
    <t>Tabela 1. Alokacja programu w podziale na działania, wsparcie UE i wkład krajowy (w EUR)</t>
  </si>
  <si>
    <t>Dzielnik 1/17</t>
  </si>
  <si>
    <t>181</t>
  </si>
  <si>
    <t>180</t>
  </si>
  <si>
    <t>179</t>
  </si>
  <si>
    <t>PT</t>
  </si>
  <si>
    <t>029</t>
  </si>
  <si>
    <t>CS 2.3</t>
  </si>
  <si>
    <t>3.3</t>
  </si>
  <si>
    <t>076</t>
  </si>
  <si>
    <t>075</t>
  </si>
  <si>
    <t>3.2</t>
  </si>
  <si>
    <t>040</t>
  </si>
  <si>
    <t>039</t>
  </si>
  <si>
    <t>038</t>
  </si>
  <si>
    <t>CS 2.1</t>
  </si>
  <si>
    <t>3.1</t>
  </si>
  <si>
    <t>CP 2</t>
  </si>
  <si>
    <t>Priorytet 3</t>
  </si>
  <si>
    <t>021</t>
  </si>
  <si>
    <t>CS 1.3</t>
  </si>
  <si>
    <t>2.32</t>
  </si>
  <si>
    <t>022</t>
  </si>
  <si>
    <t>2.31</t>
  </si>
  <si>
    <t>2.30</t>
  </si>
  <si>
    <t>025</t>
  </si>
  <si>
    <t>2.29</t>
  </si>
  <si>
    <t>2.28</t>
  </si>
  <si>
    <t>137</t>
  </si>
  <si>
    <t>2.27</t>
  </si>
  <si>
    <t>2.26</t>
  </si>
  <si>
    <t>2.25</t>
  </si>
  <si>
    <t>2.24</t>
  </si>
  <si>
    <t>013</t>
  </si>
  <si>
    <t>CS 1.2</t>
  </si>
  <si>
    <t>2.23</t>
  </si>
  <si>
    <t>2.22</t>
  </si>
  <si>
    <t>2.21</t>
  </si>
  <si>
    <t>024</t>
  </si>
  <si>
    <t>CS 1.1</t>
  </si>
  <si>
    <t>2.20</t>
  </si>
  <si>
    <t>023</t>
  </si>
  <si>
    <t>2.19</t>
  </si>
  <si>
    <t>020</t>
  </si>
  <si>
    <t>014</t>
  </si>
  <si>
    <t>2.18</t>
  </si>
  <si>
    <t>026</t>
  </si>
  <si>
    <t>2.17</t>
  </si>
  <si>
    <t>2.16</t>
  </si>
  <si>
    <t>2.15</t>
  </si>
  <si>
    <t>2.14</t>
  </si>
  <si>
    <t>2.13</t>
  </si>
  <si>
    <t>2.12</t>
  </si>
  <si>
    <t>012</t>
  </si>
  <si>
    <t>011</t>
  </si>
  <si>
    <t>010</t>
  </si>
  <si>
    <t>2.11</t>
  </si>
  <si>
    <t>2.10</t>
  </si>
  <si>
    <t>2.9</t>
  </si>
  <si>
    <t>2.8</t>
  </si>
  <si>
    <t>2.7</t>
  </si>
  <si>
    <t>2.6</t>
  </si>
  <si>
    <t>028</t>
  </si>
  <si>
    <t>2.5</t>
  </si>
  <si>
    <t>008</t>
  </si>
  <si>
    <t>004</t>
  </si>
  <si>
    <t>2.4</t>
  </si>
  <si>
    <t>2.2</t>
  </si>
  <si>
    <t>CP 1</t>
  </si>
  <si>
    <t>Priorytet 2</t>
  </si>
  <si>
    <t>030</t>
  </si>
  <si>
    <t>009</t>
  </si>
  <si>
    <t>EFRR regiony lepiej rozwinięte</t>
  </si>
  <si>
    <t>EFRR regiony w okresie przejściowym</t>
  </si>
  <si>
    <t>EFRR regiony słabiej rozwinięte</t>
  </si>
  <si>
    <t>Orientacyjna alokacja UE (EUR)</t>
  </si>
  <si>
    <t>Zakres interwencji (kod)</t>
  </si>
  <si>
    <t>Działanie (numer)</t>
  </si>
  <si>
    <t>Cel Polityki (numer)</t>
  </si>
  <si>
    <t>Priorytet (numer)</t>
  </si>
  <si>
    <t xml:space="preserve">
Tabela 2. Alokacja programu w podziale na działania i zakres interwencji</t>
  </si>
  <si>
    <t>Działanie 2.21  Dig.IT Transformacja cyfrowa</t>
  </si>
  <si>
    <t>Zwiększenie 2.27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</si>
</sst>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444444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right" vertical="center"/>
    </xf>
    <xf numFmtId="3" fontId="3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0" fillId="2" borderId="0" xfId="0" applyNumberFormat="1" applyFill="1" applyAlignment="1">
      <alignment vertical="center"/>
    </xf>
    <xf numFmtId="4" fontId="7" fillId="0" borderId="5" xfId="0" applyNumberFormat="1" applyFont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3" fontId="5" fillId="6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4" fillId="6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 wrapText="1"/>
    </xf>
    <xf numFmtId="3" fontId="5" fillId="6" borderId="5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3" fontId="3" fillId="6" borderId="16" xfId="0" applyNumberFormat="1" applyFont="1" applyFill="1" applyBorder="1" applyAlignment="1">
      <alignment horizontal="center" vertical="center"/>
    </xf>
    <xf numFmtId="3" fontId="2" fillId="6" borderId="16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3" fillId="5" borderId="16" xfId="0" applyNumberFormat="1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/>
    </xf>
    <xf numFmtId="3" fontId="5" fillId="6" borderId="16" xfId="0" applyNumberFormat="1" applyFont="1" applyFill="1" applyBorder="1" applyAlignment="1">
      <alignment horizontal="center" vertical="center"/>
    </xf>
    <xf numFmtId="3" fontId="5" fillId="6" borderId="17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4" fillId="6" borderId="16" xfId="0" applyNumberFormat="1" applyFont="1" applyFill="1" applyBorder="1" applyAlignment="1">
      <alignment horizontal="center" vertical="center"/>
    </xf>
    <xf numFmtId="3" fontId="5" fillId="6" borderId="16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3" fontId="4" fillId="5" borderId="16" xfId="0" applyNumberFormat="1" applyFont="1" applyFill="1" applyBorder="1" applyAlignment="1">
      <alignment horizontal="center" vertical="center" wrapText="1"/>
    </xf>
    <xf numFmtId="3" fontId="5" fillId="5" borderId="16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10" fontId="4" fillId="6" borderId="16" xfId="0" applyNumberFormat="1" applyFont="1" applyFill="1" applyBorder="1" applyAlignment="1">
      <alignment horizontal="center" vertical="center"/>
    </xf>
    <xf numFmtId="10" fontId="5" fillId="6" borderId="16" xfId="0" applyNumberFormat="1" applyFont="1" applyFill="1" applyBorder="1" applyAlignment="1">
      <alignment horizontal="center" vertical="center"/>
    </xf>
    <xf numFmtId="10" fontId="4" fillId="2" borderId="16" xfId="0" applyNumberFormat="1" applyFont="1" applyFill="1" applyBorder="1" applyAlignment="1">
      <alignment horizontal="center" vertical="center"/>
    </xf>
    <xf numFmtId="10" fontId="5" fillId="2" borderId="16" xfId="0" applyNumberFormat="1" applyFont="1" applyFill="1" applyBorder="1" applyAlignment="1">
      <alignment horizontal="center" vertical="center"/>
    </xf>
    <xf numFmtId="10" fontId="5" fillId="4" borderId="16" xfId="0" applyNumberFormat="1" applyFont="1" applyFill="1" applyBorder="1" applyAlignment="1">
      <alignment horizontal="center" vertical="center"/>
    </xf>
    <xf numFmtId="10" fontId="4" fillId="5" borderId="16" xfId="0" applyNumberFormat="1" applyFont="1" applyFill="1" applyBorder="1" applyAlignment="1">
      <alignment horizontal="center" vertical="center"/>
    </xf>
    <xf numFmtId="10" fontId="5" fillId="5" borderId="16" xfId="0" applyNumberFormat="1" applyFont="1" applyFill="1" applyBorder="1" applyAlignment="1">
      <alignment horizontal="center" vertical="center"/>
    </xf>
    <xf numFmtId="10" fontId="6" fillId="5" borderId="16" xfId="0" applyNumberFormat="1" applyFont="1" applyFill="1" applyBorder="1" applyAlignment="1">
      <alignment horizontal="center" vertical="center"/>
    </xf>
    <xf numFmtId="10" fontId="6" fillId="2" borderId="16" xfId="0" applyNumberFormat="1" applyFont="1" applyFill="1" applyBorder="1" applyAlignment="1">
      <alignment horizontal="center" vertical="center"/>
    </xf>
    <xf numFmtId="10" fontId="5" fillId="6" borderId="17" xfId="0" applyNumberFormat="1" applyFont="1" applyFill="1" applyBorder="1" applyAlignment="1">
      <alignment horizontal="center" vertical="center"/>
    </xf>
    <xf numFmtId="3" fontId="3" fillId="7" borderId="0" xfId="0" applyNumberFormat="1" applyFont="1" applyFill="1" applyAlignment="1">
      <alignment horizontal="center" vertical="center"/>
    </xf>
    <xf numFmtId="3" fontId="3" fillId="7" borderId="5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 wrapText="1"/>
    </xf>
    <xf numFmtId="3" fontId="6" fillId="7" borderId="6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4" fillId="7" borderId="5" xfId="0" applyNumberFormat="1" applyFont="1" applyFill="1" applyBorder="1" applyAlignment="1">
      <alignment horizontal="center" vertical="center" wrapText="1"/>
    </xf>
    <xf numFmtId="3" fontId="4" fillId="7" borderId="6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4" fillId="8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4" fillId="8" borderId="6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3" fontId="4" fillId="9" borderId="5" xfId="0" applyNumberFormat="1" applyFont="1" applyFill="1" applyBorder="1" applyAlignment="1">
      <alignment horizontal="center" vertical="center" wrapText="1"/>
    </xf>
    <xf numFmtId="3" fontId="4" fillId="9" borderId="6" xfId="0" applyNumberFormat="1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right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49" fontId="1" fillId="0" borderId="0" xfId="0" applyNumberFormat="1" applyFont="1"/>
    <xf numFmtId="3" fontId="3" fillId="4" borderId="0" xfId="0" applyNumberFormat="1" applyFont="1" applyFill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 vertical="center"/>
    </xf>
    <xf numFmtId="4" fontId="14" fillId="0" borderId="1" xfId="0" applyNumberFormat="1" applyFont="1" applyBorder="1" applyAlignment="1">
      <alignment horizontal="right"/>
    </xf>
    <xf numFmtId="4" fontId="13" fillId="10" borderId="1" xfId="0" applyNumberFormat="1" applyFont="1" applyFill="1" applyBorder="1" applyAlignment="1">
      <alignment horizontal="center" vertical="center" wrapText="1"/>
    </xf>
    <xf numFmtId="4" fontId="0" fillId="8" borderId="1" xfId="0" applyNumberFormat="1" applyFont="1" applyFill="1" applyBorder="1" applyAlignment="1">
      <alignment horizontal="right"/>
    </xf>
    <xf numFmtId="4" fontId="10" fillId="8" borderId="1" xfId="0" applyNumberFormat="1" applyFont="1" applyFill="1" applyBorder="1" applyAlignment="1">
      <alignment horizontal="right" vertical="center" wrapText="1"/>
    </xf>
    <xf numFmtId="4" fontId="0" fillId="11" borderId="1" xfId="0" applyNumberFormat="1" applyFont="1" applyFill="1" applyBorder="1" applyAlignment="1">
      <alignment horizontal="right"/>
    </xf>
    <xf numFmtId="4" fontId="10" fillId="11" borderId="1" xfId="0" applyNumberFormat="1" applyFont="1" applyFill="1" applyBorder="1" applyAlignment="1">
      <alignment horizontal="right" vertical="center" wrapText="1"/>
    </xf>
    <xf numFmtId="4" fontId="4" fillId="8" borderId="5" xfId="0" applyNumberFormat="1" applyFont="1" applyFill="1" applyBorder="1" applyAlignment="1">
      <alignment horizontal="center" vertical="center" wrapText="1"/>
    </xf>
    <xf numFmtId="4" fontId="4" fillId="9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/>
    </xf>
    <xf numFmtId="3" fontId="0" fillId="2" borderId="0" xfId="0" applyNumberFormat="1" applyFont="1" applyFill="1" applyAlignment="1">
      <alignment horizontal="right" vertical="center"/>
    </xf>
    <xf numFmtId="3" fontId="14" fillId="0" borderId="1" xfId="0" applyNumberFormat="1" applyFont="1" applyBorder="1" applyAlignment="1">
      <alignment horizontal="right"/>
    </xf>
    <xf numFmtId="3" fontId="7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9" borderId="0" xfId="0" applyNumberFormat="1" applyFill="1"/>
    <xf numFmtId="4" fontId="0" fillId="4" borderId="0" xfId="0" applyNumberFormat="1" applyFill="1"/>
    <xf numFmtId="3" fontId="4" fillId="11" borderId="5" xfId="0" applyNumberFormat="1" applyFont="1" applyFill="1" applyBorder="1" applyAlignment="1">
      <alignment horizontal="center" vertical="center" wrapText="1"/>
    </xf>
    <xf numFmtId="4" fontId="10" fillId="11" borderId="1" xfId="0" quotePrefix="1" applyNumberFormat="1" applyFont="1" applyFill="1" applyBorder="1" applyAlignment="1">
      <alignment horizontal="right" vertical="center" wrapText="1"/>
    </xf>
    <xf numFmtId="4" fontId="0" fillId="8" borderId="1" xfId="0" applyNumberFormat="1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tecka Joanna" id="{58E6EE54-F67B-4166-9B5D-EABA28E6F626}" userId="S::joanna.witecka@mfipr.gov.pl::3fb5e6fb-e03e-4bc4-8244-e24180f0f366" providerId="AD"/>
  <person displayName="Małecki Łukasz" id="{46764F4E-3C5F-4D88-9692-B07252731C9A}" userId="S::lukasz.malecki@mfipr.gov.pl::92ca52ff-a74c-4832-9f55-9a10a761fb17" providerId="AD"/>
  <person displayName="Fabisiak-Maszewska Agnieszka" id="{0045189E-32AE-4DAD-AD7D-FA93DE7381CA}" userId="S::agnieszka.fabisiak@mfipr.gov.pl::0d7e3600-0a6e-4a1f-af73-e0a2ae14895f" providerId="AD"/>
  <person displayName="Amanowicz Agnieszka" id="{765AD965-2DEC-4EFE-873F-E63EF1F84E26}" userId="S::agnieszka.amanowicz@mfipr.gov.pl::6e14e667-39cf-40ff-b88f-6de663acb62e" providerId="AD"/>
  <person displayName="Błachowicz-Białek Kamila" id="{25BCEFE6-D74E-4E05-BE2C-2DB475D64178}" userId="S::kamila.blachowicz-bialek@mfipr.gov.pl::a6b6a6b5-f3de-49fd-b56e-81a65e31216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83B8-C6B8-4979-9EF1-F8D75B6BE27D}">
  <dimension ref="A1:M177"/>
  <sheetViews>
    <sheetView tabSelected="1" topLeftCell="A96" zoomScale="80" zoomScaleNormal="80" workbookViewId="0">
      <selection activeCell="S174" sqref="S174"/>
    </sheetView>
  </sheetViews>
  <sheetFormatPr defaultRowHeight="15" x14ac:dyDescent="0.25"/>
  <cols>
    <col min="1" max="1" width="17.140625" customWidth="1"/>
    <col min="4" max="4" width="14.7109375" customWidth="1"/>
    <col min="5" max="5" width="15.85546875" customWidth="1"/>
    <col min="6" max="6" width="14.28515625" customWidth="1"/>
    <col min="7" max="7" width="12.5703125" customWidth="1"/>
    <col min="10" max="10" width="14.85546875" customWidth="1"/>
    <col min="11" max="11" width="15.28515625" customWidth="1"/>
    <col min="12" max="12" width="13.28515625" customWidth="1"/>
    <col min="13" max="13" width="12.5703125" customWidth="1"/>
  </cols>
  <sheetData>
    <row r="1" spans="1:13" x14ac:dyDescent="0.25">
      <c r="A1" s="39" t="s">
        <v>74</v>
      </c>
      <c r="B1" s="46"/>
      <c r="C1" s="46"/>
      <c r="D1" s="40"/>
      <c r="E1" s="16"/>
      <c r="F1" s="16"/>
      <c r="G1" s="47"/>
      <c r="H1" s="47"/>
      <c r="I1" s="47"/>
      <c r="J1" s="48"/>
      <c r="K1" s="48"/>
      <c r="L1" s="43"/>
      <c r="M1" s="28"/>
    </row>
    <row r="2" spans="1:13" ht="15.75" thickBot="1" x14ac:dyDescent="0.3">
      <c r="A2" s="207" t="s">
        <v>4</v>
      </c>
      <c r="B2" s="207"/>
      <c r="C2" s="207"/>
      <c r="D2" s="207"/>
      <c r="E2" s="208"/>
      <c r="F2" s="207"/>
      <c r="G2" s="207"/>
      <c r="H2" s="207"/>
      <c r="I2" s="207"/>
      <c r="J2" s="207"/>
      <c r="K2" s="208"/>
      <c r="L2" s="208"/>
      <c r="M2" s="207"/>
    </row>
    <row r="3" spans="1:13" ht="36.75" thickBot="1" x14ac:dyDescent="0.3">
      <c r="A3" s="30" t="s">
        <v>61</v>
      </c>
      <c r="B3" s="31" t="s">
        <v>62</v>
      </c>
      <c r="C3" s="32" t="s">
        <v>57</v>
      </c>
      <c r="D3" s="34" t="s">
        <v>64</v>
      </c>
      <c r="E3" s="67" t="s">
        <v>69</v>
      </c>
      <c r="F3" s="209" t="s">
        <v>63</v>
      </c>
      <c r="G3" s="210"/>
      <c r="H3" s="210"/>
      <c r="I3" s="211"/>
      <c r="J3" s="212" t="s">
        <v>70</v>
      </c>
      <c r="K3" s="213" t="s">
        <v>71</v>
      </c>
      <c r="L3" s="215" t="s">
        <v>5</v>
      </c>
      <c r="M3" s="112" t="s">
        <v>59</v>
      </c>
    </row>
    <row r="4" spans="1:13" ht="24" x14ac:dyDescent="0.25">
      <c r="A4" s="33"/>
      <c r="B4" s="33"/>
      <c r="C4" s="33"/>
      <c r="D4" s="53"/>
      <c r="E4" s="68"/>
      <c r="F4" s="94" t="s">
        <v>68</v>
      </c>
      <c r="G4" s="195" t="s">
        <v>65</v>
      </c>
      <c r="H4" s="42" t="s">
        <v>66</v>
      </c>
      <c r="I4" s="42" t="s">
        <v>67</v>
      </c>
      <c r="J4" s="212"/>
      <c r="K4" s="214"/>
      <c r="L4" s="216"/>
      <c r="M4" s="113"/>
    </row>
    <row r="5" spans="1:13" ht="25.5" x14ac:dyDescent="0.25">
      <c r="A5" s="204" t="s">
        <v>14</v>
      </c>
      <c r="B5" s="204" t="s">
        <v>15</v>
      </c>
      <c r="C5" s="11" t="s">
        <v>2</v>
      </c>
      <c r="D5" s="54">
        <v>3588941176</v>
      </c>
      <c r="E5" s="69">
        <v>633342561</v>
      </c>
      <c r="F5" s="69">
        <v>0</v>
      </c>
      <c r="G5" s="81">
        <v>0</v>
      </c>
      <c r="H5" s="19">
        <v>0</v>
      </c>
      <c r="I5" s="19">
        <v>0</v>
      </c>
      <c r="J5" s="96">
        <v>633342561</v>
      </c>
      <c r="K5" s="69">
        <v>4222283737</v>
      </c>
      <c r="L5" s="115">
        <v>0.84999999989342256</v>
      </c>
      <c r="M5" s="114" t="s">
        <v>60</v>
      </c>
    </row>
    <row r="6" spans="1:13" ht="38.25" x14ac:dyDescent="0.25">
      <c r="A6" s="205"/>
      <c r="B6" s="205"/>
      <c r="C6" s="11" t="s">
        <v>58</v>
      </c>
      <c r="D6" s="54">
        <v>512705883</v>
      </c>
      <c r="E6" s="69">
        <v>219731093</v>
      </c>
      <c r="F6" s="69">
        <v>0</v>
      </c>
      <c r="G6" s="81">
        <v>0</v>
      </c>
      <c r="H6" s="19">
        <v>0</v>
      </c>
      <c r="I6" s="19">
        <v>0</v>
      </c>
      <c r="J6" s="97">
        <v>219731093</v>
      </c>
      <c r="K6" s="69">
        <v>732436976</v>
      </c>
      <c r="L6" s="115">
        <v>0.69999999972693894</v>
      </c>
      <c r="M6" s="114" t="s">
        <v>60</v>
      </c>
    </row>
    <row r="7" spans="1:13" ht="25.5" x14ac:dyDescent="0.25">
      <c r="A7" s="205"/>
      <c r="B7" s="205"/>
      <c r="C7" s="11" t="s">
        <v>0</v>
      </c>
      <c r="D7" s="54">
        <v>256352941</v>
      </c>
      <c r="E7" s="69">
        <v>256352941</v>
      </c>
      <c r="F7" s="69">
        <v>0</v>
      </c>
      <c r="G7" s="81">
        <v>0</v>
      </c>
      <c r="H7" s="19">
        <v>0</v>
      </c>
      <c r="I7" s="19">
        <v>0</v>
      </c>
      <c r="J7" s="97">
        <v>256352941</v>
      </c>
      <c r="K7" s="69">
        <v>512705882</v>
      </c>
      <c r="L7" s="115">
        <v>0.5</v>
      </c>
      <c r="M7" s="114" t="s">
        <v>60</v>
      </c>
    </row>
    <row r="8" spans="1:13" x14ac:dyDescent="0.25">
      <c r="A8" s="206"/>
      <c r="B8" s="206"/>
      <c r="C8" s="13" t="s">
        <v>1</v>
      </c>
      <c r="D8" s="55">
        <v>4358000000</v>
      </c>
      <c r="E8" s="70">
        <v>1109426595</v>
      </c>
      <c r="F8" s="69">
        <v>0</v>
      </c>
      <c r="G8" s="66">
        <v>0</v>
      </c>
      <c r="H8" s="20">
        <v>0</v>
      </c>
      <c r="I8" s="20">
        <v>0</v>
      </c>
      <c r="J8" s="65">
        <v>1109426595</v>
      </c>
      <c r="K8" s="79">
        <v>5467426595</v>
      </c>
      <c r="L8" s="116">
        <v>0.79708431823948434</v>
      </c>
      <c r="M8" s="114" t="s">
        <v>60</v>
      </c>
    </row>
    <row r="9" spans="1:13" ht="25.5" x14ac:dyDescent="0.25">
      <c r="A9" s="217" t="s">
        <v>16</v>
      </c>
      <c r="B9" s="217" t="s">
        <v>15</v>
      </c>
      <c r="C9" s="21" t="s">
        <v>2</v>
      </c>
      <c r="D9" s="158">
        <v>3588941176</v>
      </c>
      <c r="E9" s="71">
        <v>633342561</v>
      </c>
      <c r="F9" s="71">
        <v>0</v>
      </c>
      <c r="G9" s="161">
        <v>0</v>
      </c>
      <c r="H9" s="162">
        <v>0</v>
      </c>
      <c r="I9" s="162">
        <v>0</v>
      </c>
      <c r="J9" s="159">
        <v>633342561</v>
      </c>
      <c r="K9" s="101">
        <v>4222283737</v>
      </c>
      <c r="L9" s="117">
        <v>0.84999999989342256</v>
      </c>
      <c r="M9" s="146" t="s">
        <v>60</v>
      </c>
    </row>
    <row r="10" spans="1:13" ht="38.25" x14ac:dyDescent="0.25">
      <c r="A10" s="218"/>
      <c r="B10" s="218"/>
      <c r="C10" s="21" t="s">
        <v>58</v>
      </c>
      <c r="D10" s="159">
        <v>512705883</v>
      </c>
      <c r="E10" s="71">
        <v>219731093</v>
      </c>
      <c r="F10" s="71">
        <v>0</v>
      </c>
      <c r="G10" s="161">
        <v>0</v>
      </c>
      <c r="H10" s="162">
        <v>0</v>
      </c>
      <c r="I10" s="162">
        <v>0</v>
      </c>
      <c r="J10" s="163">
        <v>219731093</v>
      </c>
      <c r="K10" s="101">
        <v>732436976</v>
      </c>
      <c r="L10" s="117">
        <v>0.69999999972693894</v>
      </c>
      <c r="M10" s="146" t="s">
        <v>60</v>
      </c>
    </row>
    <row r="11" spans="1:13" ht="25.5" x14ac:dyDescent="0.25">
      <c r="A11" s="218"/>
      <c r="B11" s="218"/>
      <c r="C11" s="21" t="s">
        <v>0</v>
      </c>
      <c r="D11" s="160">
        <v>256352941</v>
      </c>
      <c r="E11" s="71">
        <v>256352941</v>
      </c>
      <c r="F11" s="71">
        <v>0</v>
      </c>
      <c r="G11" s="161">
        <v>0</v>
      </c>
      <c r="H11" s="162">
        <v>0</v>
      </c>
      <c r="I11" s="162">
        <v>0</v>
      </c>
      <c r="J11" s="163">
        <v>256352941</v>
      </c>
      <c r="K11" s="101">
        <v>512705882</v>
      </c>
      <c r="L11" s="117">
        <v>0.5</v>
      </c>
      <c r="M11" s="146" t="s">
        <v>60</v>
      </c>
    </row>
    <row r="12" spans="1:13" x14ac:dyDescent="0.25">
      <c r="A12" s="219"/>
      <c r="B12" s="219"/>
      <c r="C12" s="35" t="s">
        <v>1</v>
      </c>
      <c r="D12" s="56">
        <v>4358000000</v>
      </c>
      <c r="E12" s="72">
        <v>1109426595</v>
      </c>
      <c r="F12" s="71">
        <v>0</v>
      </c>
      <c r="G12" s="82">
        <v>0</v>
      </c>
      <c r="H12" s="7">
        <v>0</v>
      </c>
      <c r="I12" s="7">
        <v>0</v>
      </c>
      <c r="J12" s="98">
        <v>1109426595</v>
      </c>
      <c r="K12" s="102">
        <v>5467426595</v>
      </c>
      <c r="L12" s="118">
        <v>0.79708431823948434</v>
      </c>
      <c r="M12" s="146" t="s">
        <v>60</v>
      </c>
    </row>
    <row r="13" spans="1:13" ht="25.5" x14ac:dyDescent="0.25">
      <c r="A13" s="204" t="s">
        <v>6</v>
      </c>
      <c r="B13" s="204"/>
      <c r="C13" s="11" t="s">
        <v>2</v>
      </c>
      <c r="D13" s="57">
        <v>2187110726</v>
      </c>
      <c r="E13" s="69">
        <v>385960717</v>
      </c>
      <c r="F13" s="69">
        <v>0</v>
      </c>
      <c r="G13" s="83">
        <v>0</v>
      </c>
      <c r="H13" s="12">
        <v>0</v>
      </c>
      <c r="I13" s="12">
        <v>0</v>
      </c>
      <c r="J13" s="99">
        <v>385960717</v>
      </c>
      <c r="K13" s="103">
        <v>2573071443</v>
      </c>
      <c r="L13" s="115">
        <v>0.84999999978624763</v>
      </c>
      <c r="M13" s="114" t="s">
        <v>60</v>
      </c>
    </row>
    <row r="14" spans="1:13" ht="38.25" x14ac:dyDescent="0.25">
      <c r="A14" s="205"/>
      <c r="B14" s="205"/>
      <c r="C14" s="11" t="s">
        <v>58</v>
      </c>
      <c r="D14" s="57">
        <v>312444389</v>
      </c>
      <c r="E14" s="69">
        <v>133904739</v>
      </c>
      <c r="F14" s="69">
        <v>0</v>
      </c>
      <c r="G14" s="83">
        <v>0</v>
      </c>
      <c r="H14" s="12">
        <v>0</v>
      </c>
      <c r="I14" s="12">
        <v>0</v>
      </c>
      <c r="J14" s="99">
        <v>133904739</v>
      </c>
      <c r="K14" s="103">
        <v>446349128</v>
      </c>
      <c r="L14" s="115">
        <v>0.69999999865576079</v>
      </c>
      <c r="M14" s="114" t="s">
        <v>60</v>
      </c>
    </row>
    <row r="15" spans="1:13" ht="25.5" x14ac:dyDescent="0.25">
      <c r="A15" s="205"/>
      <c r="B15" s="205"/>
      <c r="C15" s="11" t="s">
        <v>0</v>
      </c>
      <c r="D15" s="57">
        <v>156222195</v>
      </c>
      <c r="E15" s="69">
        <v>156222195</v>
      </c>
      <c r="F15" s="69">
        <v>0</v>
      </c>
      <c r="G15" s="83">
        <v>0</v>
      </c>
      <c r="H15" s="12">
        <v>0</v>
      </c>
      <c r="I15" s="12">
        <v>0</v>
      </c>
      <c r="J15" s="99">
        <v>156222195</v>
      </c>
      <c r="K15" s="103">
        <v>312444390</v>
      </c>
      <c r="L15" s="115">
        <v>0.5</v>
      </c>
      <c r="M15" s="114" t="s">
        <v>60</v>
      </c>
    </row>
    <row r="16" spans="1:13" x14ac:dyDescent="0.25">
      <c r="A16" s="206"/>
      <c r="B16" s="206"/>
      <c r="C16" s="13" t="s">
        <v>1</v>
      </c>
      <c r="D16" s="55">
        <v>2655777310</v>
      </c>
      <c r="E16" s="70">
        <v>676087651</v>
      </c>
      <c r="F16" s="70">
        <v>0</v>
      </c>
      <c r="G16" s="84">
        <v>0</v>
      </c>
      <c r="H16" s="18">
        <v>0</v>
      </c>
      <c r="I16" s="18">
        <v>0</v>
      </c>
      <c r="J16" s="55">
        <v>676087651</v>
      </c>
      <c r="K16" s="104">
        <v>3331864961</v>
      </c>
      <c r="L16" s="116">
        <v>0.79708431796795143</v>
      </c>
      <c r="M16" s="114" t="s">
        <v>60</v>
      </c>
    </row>
    <row r="17" spans="1:13" ht="25.5" x14ac:dyDescent="0.25">
      <c r="A17" s="217" t="s">
        <v>17</v>
      </c>
      <c r="B17" s="217" t="s">
        <v>15</v>
      </c>
      <c r="C17" s="21" t="s">
        <v>2</v>
      </c>
      <c r="D17" s="164">
        <v>82352941</v>
      </c>
      <c r="E17" s="71">
        <v>0</v>
      </c>
      <c r="F17" s="76">
        <v>0</v>
      </c>
      <c r="G17" s="165">
        <v>0</v>
      </c>
      <c r="H17" s="166">
        <v>0</v>
      </c>
      <c r="I17" s="166">
        <v>0</v>
      </c>
      <c r="J17" s="164">
        <v>0</v>
      </c>
      <c r="K17" s="108">
        <v>82352941</v>
      </c>
      <c r="L17" s="117">
        <v>1</v>
      </c>
      <c r="M17" s="146" t="s">
        <v>60</v>
      </c>
    </row>
    <row r="18" spans="1:13" ht="38.25" x14ac:dyDescent="0.25">
      <c r="A18" s="218"/>
      <c r="B18" s="218"/>
      <c r="C18" s="21" t="s">
        <v>58</v>
      </c>
      <c r="D18" s="164">
        <v>11764706</v>
      </c>
      <c r="E18" s="71">
        <v>0</v>
      </c>
      <c r="F18" s="76">
        <v>0</v>
      </c>
      <c r="G18" s="165">
        <v>0</v>
      </c>
      <c r="H18" s="166">
        <v>0</v>
      </c>
      <c r="I18" s="166">
        <v>0</v>
      </c>
      <c r="J18" s="164">
        <v>0</v>
      </c>
      <c r="K18" s="108">
        <v>11764706</v>
      </c>
      <c r="L18" s="117">
        <v>1</v>
      </c>
      <c r="M18" s="146" t="s">
        <v>60</v>
      </c>
    </row>
    <row r="19" spans="1:13" ht="25.5" x14ac:dyDescent="0.25">
      <c r="A19" s="218"/>
      <c r="B19" s="218"/>
      <c r="C19" s="21" t="s">
        <v>0</v>
      </c>
      <c r="D19" s="164">
        <v>5882353</v>
      </c>
      <c r="E19" s="71">
        <v>0</v>
      </c>
      <c r="F19" s="76">
        <v>0</v>
      </c>
      <c r="G19" s="165">
        <v>0</v>
      </c>
      <c r="H19" s="166">
        <v>0</v>
      </c>
      <c r="I19" s="166">
        <v>0</v>
      </c>
      <c r="J19" s="164">
        <v>0</v>
      </c>
      <c r="K19" s="108">
        <v>5882353</v>
      </c>
      <c r="L19" s="117">
        <v>1</v>
      </c>
      <c r="M19" s="146" t="s">
        <v>60</v>
      </c>
    </row>
    <row r="20" spans="1:13" x14ac:dyDescent="0.25">
      <c r="A20" s="219"/>
      <c r="B20" s="219"/>
      <c r="C20" s="35" t="s">
        <v>1</v>
      </c>
      <c r="D20" s="56">
        <v>100000000</v>
      </c>
      <c r="E20" s="72">
        <v>0</v>
      </c>
      <c r="F20" s="72">
        <v>0</v>
      </c>
      <c r="G20" s="86">
        <v>0</v>
      </c>
      <c r="H20" s="15">
        <v>0</v>
      </c>
      <c r="I20" s="15">
        <v>0</v>
      </c>
      <c r="J20" s="56">
        <v>0</v>
      </c>
      <c r="K20" s="109">
        <v>100000000</v>
      </c>
      <c r="L20" s="118">
        <v>1</v>
      </c>
      <c r="M20" s="146" t="s">
        <v>60</v>
      </c>
    </row>
    <row r="21" spans="1:13" ht="25.5" x14ac:dyDescent="0.25">
      <c r="A21" s="217" t="s">
        <v>18</v>
      </c>
      <c r="B21" s="217" t="s">
        <v>15</v>
      </c>
      <c r="C21" s="21" t="s">
        <v>2</v>
      </c>
      <c r="D21" s="164">
        <v>49411765</v>
      </c>
      <c r="E21" s="71">
        <v>0</v>
      </c>
      <c r="F21" s="76">
        <v>0</v>
      </c>
      <c r="G21" s="165">
        <v>0</v>
      </c>
      <c r="H21" s="166">
        <v>0</v>
      </c>
      <c r="I21" s="166">
        <v>0</v>
      </c>
      <c r="J21" s="164">
        <v>0</v>
      </c>
      <c r="K21" s="108">
        <v>49411765</v>
      </c>
      <c r="L21" s="117">
        <v>1</v>
      </c>
      <c r="M21" s="146" t="s">
        <v>60</v>
      </c>
    </row>
    <row r="22" spans="1:13" ht="38.25" x14ac:dyDescent="0.25">
      <c r="A22" s="218"/>
      <c r="B22" s="218"/>
      <c r="C22" s="21" t="s">
        <v>58</v>
      </c>
      <c r="D22" s="164">
        <v>7058823</v>
      </c>
      <c r="E22" s="71">
        <v>0</v>
      </c>
      <c r="F22" s="76">
        <v>0</v>
      </c>
      <c r="G22" s="165">
        <v>0</v>
      </c>
      <c r="H22" s="166">
        <v>0</v>
      </c>
      <c r="I22" s="166">
        <v>0</v>
      </c>
      <c r="J22" s="164">
        <v>0</v>
      </c>
      <c r="K22" s="108">
        <v>7058823</v>
      </c>
      <c r="L22" s="117">
        <v>1</v>
      </c>
      <c r="M22" s="146" t="s">
        <v>60</v>
      </c>
    </row>
    <row r="23" spans="1:13" ht="25.5" x14ac:dyDescent="0.25">
      <c r="A23" s="218"/>
      <c r="B23" s="218"/>
      <c r="C23" s="21" t="s">
        <v>0</v>
      </c>
      <c r="D23" s="164">
        <v>3529412</v>
      </c>
      <c r="E23" s="71">
        <v>0</v>
      </c>
      <c r="F23" s="76">
        <v>0</v>
      </c>
      <c r="G23" s="165">
        <v>0</v>
      </c>
      <c r="H23" s="166">
        <v>0</v>
      </c>
      <c r="I23" s="166">
        <v>0</v>
      </c>
      <c r="J23" s="164">
        <v>0</v>
      </c>
      <c r="K23" s="108">
        <v>3529412</v>
      </c>
      <c r="L23" s="117">
        <v>1</v>
      </c>
      <c r="M23" s="146" t="s">
        <v>60</v>
      </c>
    </row>
    <row r="24" spans="1:13" x14ac:dyDescent="0.25">
      <c r="A24" s="219"/>
      <c r="B24" s="219"/>
      <c r="C24" s="35" t="s">
        <v>1</v>
      </c>
      <c r="D24" s="56">
        <v>60000000</v>
      </c>
      <c r="E24" s="72">
        <v>0</v>
      </c>
      <c r="F24" s="72">
        <v>0</v>
      </c>
      <c r="G24" s="86">
        <v>0</v>
      </c>
      <c r="H24" s="15">
        <v>0</v>
      </c>
      <c r="I24" s="15">
        <v>0</v>
      </c>
      <c r="J24" s="56">
        <v>0</v>
      </c>
      <c r="K24" s="109">
        <v>60000000</v>
      </c>
      <c r="L24" s="118">
        <v>1</v>
      </c>
      <c r="M24" s="146" t="s">
        <v>60</v>
      </c>
    </row>
    <row r="25" spans="1:13" ht="25.5" x14ac:dyDescent="0.25">
      <c r="A25" s="217" t="s">
        <v>19</v>
      </c>
      <c r="B25" s="217" t="s">
        <v>15</v>
      </c>
      <c r="C25" s="21" t="s">
        <v>2</v>
      </c>
      <c r="D25" s="164">
        <v>32941177</v>
      </c>
      <c r="E25" s="71">
        <v>0</v>
      </c>
      <c r="F25" s="76">
        <v>0</v>
      </c>
      <c r="G25" s="165">
        <v>0</v>
      </c>
      <c r="H25" s="166">
        <v>0</v>
      </c>
      <c r="I25" s="166">
        <v>0</v>
      </c>
      <c r="J25" s="164">
        <v>0</v>
      </c>
      <c r="K25" s="108">
        <v>32941177</v>
      </c>
      <c r="L25" s="117">
        <v>1</v>
      </c>
      <c r="M25" s="146" t="s">
        <v>60</v>
      </c>
    </row>
    <row r="26" spans="1:13" ht="38.25" x14ac:dyDescent="0.25">
      <c r="A26" s="218"/>
      <c r="B26" s="218"/>
      <c r="C26" s="21" t="s">
        <v>58</v>
      </c>
      <c r="D26" s="164">
        <v>4705882</v>
      </c>
      <c r="E26" s="71">
        <v>0</v>
      </c>
      <c r="F26" s="76">
        <v>0</v>
      </c>
      <c r="G26" s="165">
        <v>0</v>
      </c>
      <c r="H26" s="166">
        <v>0</v>
      </c>
      <c r="I26" s="166">
        <v>0</v>
      </c>
      <c r="J26" s="164">
        <v>0</v>
      </c>
      <c r="K26" s="108">
        <v>4705882</v>
      </c>
      <c r="L26" s="117">
        <v>1</v>
      </c>
      <c r="M26" s="146" t="s">
        <v>60</v>
      </c>
    </row>
    <row r="27" spans="1:13" ht="25.5" x14ac:dyDescent="0.25">
      <c r="A27" s="218"/>
      <c r="B27" s="218"/>
      <c r="C27" s="21" t="s">
        <v>0</v>
      </c>
      <c r="D27" s="164">
        <v>2352941</v>
      </c>
      <c r="E27" s="71">
        <v>0</v>
      </c>
      <c r="F27" s="76">
        <v>0</v>
      </c>
      <c r="G27" s="165">
        <v>0</v>
      </c>
      <c r="H27" s="166">
        <v>0</v>
      </c>
      <c r="I27" s="166">
        <v>0</v>
      </c>
      <c r="J27" s="164">
        <v>0</v>
      </c>
      <c r="K27" s="108">
        <v>2352941</v>
      </c>
      <c r="L27" s="117">
        <v>1</v>
      </c>
      <c r="M27" s="146" t="s">
        <v>60</v>
      </c>
    </row>
    <row r="28" spans="1:13" x14ac:dyDescent="0.25">
      <c r="A28" s="219"/>
      <c r="B28" s="219"/>
      <c r="C28" s="35" t="s">
        <v>1</v>
      </c>
      <c r="D28" s="56">
        <v>40000000</v>
      </c>
      <c r="E28" s="72">
        <v>0</v>
      </c>
      <c r="F28" s="72">
        <v>0</v>
      </c>
      <c r="G28" s="86">
        <v>0</v>
      </c>
      <c r="H28" s="15">
        <v>0</v>
      </c>
      <c r="I28" s="15">
        <v>0</v>
      </c>
      <c r="J28" s="56">
        <v>0</v>
      </c>
      <c r="K28" s="109">
        <v>40000000</v>
      </c>
      <c r="L28" s="118">
        <v>1</v>
      </c>
      <c r="M28" s="146" t="s">
        <v>60</v>
      </c>
    </row>
    <row r="29" spans="1:13" ht="25.5" x14ac:dyDescent="0.25">
      <c r="A29" s="217" t="s">
        <v>20</v>
      </c>
      <c r="B29" s="217" t="s">
        <v>15</v>
      </c>
      <c r="C29" s="21" t="s">
        <v>2</v>
      </c>
      <c r="D29" s="164">
        <v>427411765</v>
      </c>
      <c r="E29" s="71">
        <v>45394550</v>
      </c>
      <c r="F29" s="76">
        <v>0</v>
      </c>
      <c r="G29" s="165">
        <v>0</v>
      </c>
      <c r="H29" s="166">
        <v>0</v>
      </c>
      <c r="I29" s="166">
        <v>0</v>
      </c>
      <c r="J29" s="164">
        <v>45394550</v>
      </c>
      <c r="K29" s="108">
        <v>472806315</v>
      </c>
      <c r="L29" s="117">
        <v>0.9039891207882873</v>
      </c>
      <c r="M29" s="146" t="s">
        <v>60</v>
      </c>
    </row>
    <row r="30" spans="1:13" ht="38.25" x14ac:dyDescent="0.25">
      <c r="A30" s="218"/>
      <c r="B30" s="218"/>
      <c r="C30" s="21" t="s">
        <v>58</v>
      </c>
      <c r="D30" s="164">
        <v>61058823</v>
      </c>
      <c r="E30" s="71">
        <v>28409039</v>
      </c>
      <c r="F30" s="76">
        <v>0</v>
      </c>
      <c r="G30" s="165">
        <v>0</v>
      </c>
      <c r="H30" s="166">
        <v>0</v>
      </c>
      <c r="I30" s="166">
        <v>0</v>
      </c>
      <c r="J30" s="164">
        <v>28409039</v>
      </c>
      <c r="K30" s="108">
        <v>89467862</v>
      </c>
      <c r="L30" s="117">
        <v>0.68246654871444223</v>
      </c>
      <c r="M30" s="146" t="s">
        <v>60</v>
      </c>
    </row>
    <row r="31" spans="1:13" ht="25.5" x14ac:dyDescent="0.25">
      <c r="A31" s="218"/>
      <c r="B31" s="218"/>
      <c r="C31" s="21" t="s">
        <v>0</v>
      </c>
      <c r="D31" s="164">
        <v>30529412</v>
      </c>
      <c r="E31" s="71">
        <v>36596769</v>
      </c>
      <c r="F31" s="76">
        <v>0</v>
      </c>
      <c r="G31" s="165">
        <v>0</v>
      </c>
      <c r="H31" s="166">
        <v>0</v>
      </c>
      <c r="I31" s="166">
        <v>0</v>
      </c>
      <c r="J31" s="164">
        <v>36596769</v>
      </c>
      <c r="K31" s="108">
        <v>67126181</v>
      </c>
      <c r="L31" s="117">
        <v>0.45480632958994049</v>
      </c>
      <c r="M31" s="146" t="s">
        <v>60</v>
      </c>
    </row>
    <row r="32" spans="1:13" x14ac:dyDescent="0.25">
      <c r="A32" s="219"/>
      <c r="B32" s="219"/>
      <c r="C32" s="35" t="s">
        <v>1</v>
      </c>
      <c r="D32" s="56">
        <v>519000000</v>
      </c>
      <c r="E32" s="72">
        <v>110400358</v>
      </c>
      <c r="F32" s="72">
        <v>0</v>
      </c>
      <c r="G32" s="86">
        <v>0</v>
      </c>
      <c r="H32" s="15">
        <v>0</v>
      </c>
      <c r="I32" s="15">
        <v>0</v>
      </c>
      <c r="J32" s="56">
        <v>110400358</v>
      </c>
      <c r="K32" s="109">
        <v>629400358</v>
      </c>
      <c r="L32" s="118">
        <v>0.82459438321450718</v>
      </c>
      <c r="M32" s="146" t="s">
        <v>60</v>
      </c>
    </row>
    <row r="33" spans="1:13" ht="25.5" x14ac:dyDescent="0.25">
      <c r="A33" s="217" t="s">
        <v>21</v>
      </c>
      <c r="B33" s="217" t="s">
        <v>15</v>
      </c>
      <c r="C33" s="21" t="s">
        <v>2</v>
      </c>
      <c r="D33" s="164">
        <v>57647059</v>
      </c>
      <c r="E33" s="71">
        <v>0</v>
      </c>
      <c r="F33" s="76">
        <v>0</v>
      </c>
      <c r="G33" s="165">
        <v>0</v>
      </c>
      <c r="H33" s="166">
        <v>0</v>
      </c>
      <c r="I33" s="166">
        <v>0</v>
      </c>
      <c r="J33" s="164">
        <v>0</v>
      </c>
      <c r="K33" s="108">
        <v>57647059</v>
      </c>
      <c r="L33" s="117">
        <v>1</v>
      </c>
      <c r="M33" s="146" t="s">
        <v>60</v>
      </c>
    </row>
    <row r="34" spans="1:13" ht="38.25" x14ac:dyDescent="0.25">
      <c r="A34" s="218"/>
      <c r="B34" s="218"/>
      <c r="C34" s="21" t="s">
        <v>58</v>
      </c>
      <c r="D34" s="164">
        <v>8235294</v>
      </c>
      <c r="E34" s="71">
        <v>0</v>
      </c>
      <c r="F34" s="76">
        <v>0</v>
      </c>
      <c r="G34" s="165">
        <v>0</v>
      </c>
      <c r="H34" s="166">
        <v>0</v>
      </c>
      <c r="I34" s="166">
        <v>0</v>
      </c>
      <c r="J34" s="164">
        <v>0</v>
      </c>
      <c r="K34" s="108">
        <v>8235294</v>
      </c>
      <c r="L34" s="117">
        <v>1</v>
      </c>
      <c r="M34" s="146" t="s">
        <v>60</v>
      </c>
    </row>
    <row r="35" spans="1:13" ht="25.5" x14ac:dyDescent="0.25">
      <c r="A35" s="218"/>
      <c r="B35" s="218"/>
      <c r="C35" s="21" t="s">
        <v>0</v>
      </c>
      <c r="D35" s="164">
        <v>4117647</v>
      </c>
      <c r="E35" s="71">
        <v>0</v>
      </c>
      <c r="F35" s="76">
        <v>0</v>
      </c>
      <c r="G35" s="165">
        <v>0</v>
      </c>
      <c r="H35" s="166">
        <v>0</v>
      </c>
      <c r="I35" s="166">
        <v>0</v>
      </c>
      <c r="J35" s="164">
        <v>0</v>
      </c>
      <c r="K35" s="108">
        <v>4117647</v>
      </c>
      <c r="L35" s="117">
        <v>1</v>
      </c>
      <c r="M35" s="146" t="s">
        <v>60</v>
      </c>
    </row>
    <row r="36" spans="1:13" x14ac:dyDescent="0.25">
      <c r="A36" s="219"/>
      <c r="B36" s="219"/>
      <c r="C36" s="35" t="s">
        <v>1</v>
      </c>
      <c r="D36" s="56">
        <v>70000000</v>
      </c>
      <c r="E36" s="72">
        <v>0</v>
      </c>
      <c r="F36" s="72">
        <v>0</v>
      </c>
      <c r="G36" s="86">
        <v>0</v>
      </c>
      <c r="H36" s="15">
        <v>0</v>
      </c>
      <c r="I36" s="15">
        <v>0</v>
      </c>
      <c r="J36" s="56">
        <v>0</v>
      </c>
      <c r="K36" s="109">
        <v>70000000</v>
      </c>
      <c r="L36" s="118">
        <v>1</v>
      </c>
      <c r="M36" s="146" t="s">
        <v>60</v>
      </c>
    </row>
    <row r="37" spans="1:13" ht="25.5" x14ac:dyDescent="0.25">
      <c r="A37" s="217" t="s">
        <v>22</v>
      </c>
      <c r="B37" s="217" t="s">
        <v>15</v>
      </c>
      <c r="C37" s="21" t="s">
        <v>2</v>
      </c>
      <c r="D37" s="164">
        <v>27176471</v>
      </c>
      <c r="E37" s="71">
        <v>0</v>
      </c>
      <c r="F37" s="76">
        <v>0</v>
      </c>
      <c r="G37" s="165">
        <v>0</v>
      </c>
      <c r="H37" s="166">
        <v>0</v>
      </c>
      <c r="I37" s="166">
        <v>0</v>
      </c>
      <c r="J37" s="164">
        <v>0</v>
      </c>
      <c r="K37" s="108">
        <v>27176471</v>
      </c>
      <c r="L37" s="117">
        <v>1</v>
      </c>
      <c r="M37" s="146" t="s">
        <v>60</v>
      </c>
    </row>
    <row r="38" spans="1:13" ht="38.25" x14ac:dyDescent="0.25">
      <c r="A38" s="218"/>
      <c r="B38" s="218"/>
      <c r="C38" s="21" t="s">
        <v>58</v>
      </c>
      <c r="D38" s="164">
        <v>3882353</v>
      </c>
      <c r="E38" s="71">
        <v>0</v>
      </c>
      <c r="F38" s="76">
        <v>0</v>
      </c>
      <c r="G38" s="165">
        <v>0</v>
      </c>
      <c r="H38" s="166">
        <v>0</v>
      </c>
      <c r="I38" s="166">
        <v>0</v>
      </c>
      <c r="J38" s="164">
        <v>0</v>
      </c>
      <c r="K38" s="108">
        <v>3882353</v>
      </c>
      <c r="L38" s="117">
        <v>1</v>
      </c>
      <c r="M38" s="146" t="s">
        <v>60</v>
      </c>
    </row>
    <row r="39" spans="1:13" ht="25.5" x14ac:dyDescent="0.25">
      <c r="A39" s="218"/>
      <c r="B39" s="218"/>
      <c r="C39" s="21" t="s">
        <v>0</v>
      </c>
      <c r="D39" s="164">
        <v>1941176</v>
      </c>
      <c r="E39" s="71">
        <v>0</v>
      </c>
      <c r="F39" s="76">
        <v>0</v>
      </c>
      <c r="G39" s="165">
        <v>0</v>
      </c>
      <c r="H39" s="166">
        <v>0</v>
      </c>
      <c r="I39" s="166">
        <v>0</v>
      </c>
      <c r="J39" s="164">
        <v>0</v>
      </c>
      <c r="K39" s="108">
        <v>1941176</v>
      </c>
      <c r="L39" s="117">
        <v>1</v>
      </c>
      <c r="M39" s="146" t="s">
        <v>60</v>
      </c>
    </row>
    <row r="40" spans="1:13" x14ac:dyDescent="0.25">
      <c r="A40" s="219"/>
      <c r="B40" s="219"/>
      <c r="C40" s="35" t="s">
        <v>1</v>
      </c>
      <c r="D40" s="56">
        <v>33000000</v>
      </c>
      <c r="E40" s="72">
        <v>0</v>
      </c>
      <c r="F40" s="72">
        <v>0</v>
      </c>
      <c r="G40" s="86">
        <v>0</v>
      </c>
      <c r="H40" s="15">
        <v>0</v>
      </c>
      <c r="I40" s="15">
        <v>0</v>
      </c>
      <c r="J40" s="56">
        <v>0</v>
      </c>
      <c r="K40" s="109">
        <v>33000000</v>
      </c>
      <c r="L40" s="118">
        <v>1</v>
      </c>
      <c r="M40" s="146" t="s">
        <v>60</v>
      </c>
    </row>
    <row r="41" spans="1:13" ht="25.5" x14ac:dyDescent="0.25">
      <c r="A41" s="217" t="s">
        <v>23</v>
      </c>
      <c r="B41" s="217" t="s">
        <v>15</v>
      </c>
      <c r="C41" s="21" t="s">
        <v>2</v>
      </c>
      <c r="D41" s="164">
        <v>16470589</v>
      </c>
      <c r="E41" s="71">
        <v>0</v>
      </c>
      <c r="F41" s="76">
        <v>0</v>
      </c>
      <c r="G41" s="165">
        <v>0</v>
      </c>
      <c r="H41" s="166">
        <v>0</v>
      </c>
      <c r="I41" s="166">
        <v>0</v>
      </c>
      <c r="J41" s="164">
        <v>0</v>
      </c>
      <c r="K41" s="108">
        <v>16470589</v>
      </c>
      <c r="L41" s="117">
        <v>1</v>
      </c>
      <c r="M41" s="146" t="s">
        <v>60</v>
      </c>
    </row>
    <row r="42" spans="1:13" ht="38.25" x14ac:dyDescent="0.25">
      <c r="A42" s="218"/>
      <c r="B42" s="218"/>
      <c r="C42" s="21" t="s">
        <v>58</v>
      </c>
      <c r="D42" s="164">
        <v>2352941</v>
      </c>
      <c r="E42" s="71">
        <v>0</v>
      </c>
      <c r="F42" s="76">
        <v>0</v>
      </c>
      <c r="G42" s="165">
        <v>0</v>
      </c>
      <c r="H42" s="166">
        <v>0</v>
      </c>
      <c r="I42" s="166">
        <v>0</v>
      </c>
      <c r="J42" s="164">
        <v>0</v>
      </c>
      <c r="K42" s="108">
        <v>2352941</v>
      </c>
      <c r="L42" s="117">
        <v>1</v>
      </c>
      <c r="M42" s="146" t="s">
        <v>60</v>
      </c>
    </row>
    <row r="43" spans="1:13" ht="25.5" x14ac:dyDescent="0.25">
      <c r="A43" s="218"/>
      <c r="B43" s="218"/>
      <c r="C43" s="21" t="s">
        <v>0</v>
      </c>
      <c r="D43" s="164">
        <v>1176470</v>
      </c>
      <c r="E43" s="71">
        <v>0</v>
      </c>
      <c r="F43" s="76">
        <v>0</v>
      </c>
      <c r="G43" s="165">
        <v>0</v>
      </c>
      <c r="H43" s="166">
        <v>0</v>
      </c>
      <c r="I43" s="166">
        <v>0</v>
      </c>
      <c r="J43" s="164">
        <v>0</v>
      </c>
      <c r="K43" s="108">
        <v>1176470</v>
      </c>
      <c r="L43" s="117">
        <v>1</v>
      </c>
      <c r="M43" s="146" t="s">
        <v>60</v>
      </c>
    </row>
    <row r="44" spans="1:13" x14ac:dyDescent="0.25">
      <c r="A44" s="219"/>
      <c r="B44" s="219"/>
      <c r="C44" s="35" t="s">
        <v>1</v>
      </c>
      <c r="D44" s="56">
        <v>20000000</v>
      </c>
      <c r="E44" s="72">
        <v>0</v>
      </c>
      <c r="F44" s="72">
        <v>0</v>
      </c>
      <c r="G44" s="86">
        <v>0</v>
      </c>
      <c r="H44" s="15">
        <v>0</v>
      </c>
      <c r="I44" s="15">
        <v>0</v>
      </c>
      <c r="J44" s="56">
        <v>0</v>
      </c>
      <c r="K44" s="109">
        <v>20000000</v>
      </c>
      <c r="L44" s="118">
        <v>1</v>
      </c>
      <c r="M44" s="146" t="s">
        <v>60</v>
      </c>
    </row>
    <row r="45" spans="1:13" ht="25.5" x14ac:dyDescent="0.25">
      <c r="A45" s="217" t="s">
        <v>24</v>
      </c>
      <c r="B45" s="217" t="s">
        <v>15</v>
      </c>
      <c r="C45" s="21" t="s">
        <v>2</v>
      </c>
      <c r="D45" s="164">
        <v>52705882</v>
      </c>
      <c r="E45" s="71">
        <v>12156320</v>
      </c>
      <c r="F45" s="76">
        <v>0</v>
      </c>
      <c r="G45" s="165">
        <v>0</v>
      </c>
      <c r="H45" s="166">
        <v>0</v>
      </c>
      <c r="I45" s="166">
        <v>0</v>
      </c>
      <c r="J45" s="164">
        <v>12156320</v>
      </c>
      <c r="K45" s="108">
        <v>64862202</v>
      </c>
      <c r="L45" s="117">
        <v>0.81258237270452216</v>
      </c>
      <c r="M45" s="146" t="s">
        <v>60</v>
      </c>
    </row>
    <row r="46" spans="1:13" ht="38.25" x14ac:dyDescent="0.25">
      <c r="A46" s="218"/>
      <c r="B46" s="218"/>
      <c r="C46" s="21" t="s">
        <v>58</v>
      </c>
      <c r="D46" s="164">
        <v>7529412</v>
      </c>
      <c r="E46" s="71">
        <v>5888224</v>
      </c>
      <c r="F46" s="76">
        <v>0</v>
      </c>
      <c r="G46" s="165">
        <v>0</v>
      </c>
      <c r="H46" s="166">
        <v>0</v>
      </c>
      <c r="I46" s="166">
        <v>0</v>
      </c>
      <c r="J46" s="164">
        <v>5888224</v>
      </c>
      <c r="K46" s="108">
        <v>13417636</v>
      </c>
      <c r="L46" s="117">
        <v>0.56115786715334948</v>
      </c>
      <c r="M46" s="146" t="s">
        <v>60</v>
      </c>
    </row>
    <row r="47" spans="1:13" ht="25.5" x14ac:dyDescent="0.25">
      <c r="A47" s="218"/>
      <c r="B47" s="218"/>
      <c r="C47" s="21" t="s">
        <v>0</v>
      </c>
      <c r="D47" s="164">
        <v>3764706</v>
      </c>
      <c r="E47" s="71">
        <v>6955456</v>
      </c>
      <c r="F47" s="76">
        <v>0</v>
      </c>
      <c r="G47" s="165">
        <v>0</v>
      </c>
      <c r="H47" s="166">
        <v>0</v>
      </c>
      <c r="I47" s="166">
        <v>0</v>
      </c>
      <c r="J47" s="164">
        <v>6955456</v>
      </c>
      <c r="K47" s="108">
        <v>10720162</v>
      </c>
      <c r="L47" s="117">
        <v>0.35117995418352821</v>
      </c>
      <c r="M47" s="146" t="s">
        <v>60</v>
      </c>
    </row>
    <row r="48" spans="1:13" x14ac:dyDescent="0.25">
      <c r="A48" s="219"/>
      <c r="B48" s="219"/>
      <c r="C48" s="35" t="s">
        <v>1</v>
      </c>
      <c r="D48" s="56">
        <v>64000000</v>
      </c>
      <c r="E48" s="72">
        <v>25000000</v>
      </c>
      <c r="F48" s="72">
        <v>0</v>
      </c>
      <c r="G48" s="86">
        <v>0</v>
      </c>
      <c r="H48" s="15">
        <v>0</v>
      </c>
      <c r="I48" s="15">
        <v>0</v>
      </c>
      <c r="J48" s="56">
        <v>25000000</v>
      </c>
      <c r="K48" s="109">
        <v>89000000</v>
      </c>
      <c r="L48" s="118">
        <v>0.7191011235955056</v>
      </c>
      <c r="M48" s="146" t="s">
        <v>60</v>
      </c>
    </row>
    <row r="49" spans="1:13" ht="25.5" x14ac:dyDescent="0.25">
      <c r="A49" s="220" t="s">
        <v>25</v>
      </c>
      <c r="B49" s="217" t="s">
        <v>15</v>
      </c>
      <c r="C49" s="21" t="s">
        <v>2</v>
      </c>
      <c r="D49" s="164">
        <v>24705882</v>
      </c>
      <c r="E49" s="71">
        <v>9757785</v>
      </c>
      <c r="F49" s="76">
        <v>0</v>
      </c>
      <c r="G49" s="165">
        <v>0</v>
      </c>
      <c r="H49" s="166">
        <v>0</v>
      </c>
      <c r="I49" s="166">
        <v>0</v>
      </c>
      <c r="J49" s="164">
        <v>9757785</v>
      </c>
      <c r="K49" s="108">
        <v>34463667</v>
      </c>
      <c r="L49" s="117">
        <v>0.71686747669654538</v>
      </c>
      <c r="M49" s="146" t="s">
        <v>60</v>
      </c>
    </row>
    <row r="50" spans="1:13" ht="38.25" x14ac:dyDescent="0.25">
      <c r="A50" s="221"/>
      <c r="B50" s="218"/>
      <c r="C50" s="21" t="s">
        <v>58</v>
      </c>
      <c r="D50" s="164">
        <v>3529412</v>
      </c>
      <c r="E50" s="71">
        <v>1393970</v>
      </c>
      <c r="F50" s="76">
        <v>0</v>
      </c>
      <c r="G50" s="165">
        <v>0</v>
      </c>
      <c r="H50" s="166">
        <v>0</v>
      </c>
      <c r="I50" s="166">
        <v>0</v>
      </c>
      <c r="J50" s="164">
        <v>1393970</v>
      </c>
      <c r="K50" s="108">
        <v>4923382</v>
      </c>
      <c r="L50" s="117">
        <v>0.71686738912398018</v>
      </c>
      <c r="M50" s="146" t="s">
        <v>60</v>
      </c>
    </row>
    <row r="51" spans="1:13" ht="25.5" x14ac:dyDescent="0.25">
      <c r="A51" s="221"/>
      <c r="B51" s="218"/>
      <c r="C51" s="21" t="s">
        <v>0</v>
      </c>
      <c r="D51" s="164">
        <v>1764706</v>
      </c>
      <c r="E51" s="71">
        <v>1705388</v>
      </c>
      <c r="F51" s="76">
        <v>0</v>
      </c>
      <c r="G51" s="165">
        <v>0</v>
      </c>
      <c r="H51" s="166">
        <v>0</v>
      </c>
      <c r="I51" s="166">
        <v>0</v>
      </c>
      <c r="J51" s="164">
        <v>1705388</v>
      </c>
      <c r="K51" s="108">
        <v>3470094</v>
      </c>
      <c r="L51" s="117">
        <v>0.50854703071444174</v>
      </c>
      <c r="M51" s="146" t="s">
        <v>60</v>
      </c>
    </row>
    <row r="52" spans="1:13" x14ac:dyDescent="0.25">
      <c r="A52" s="222"/>
      <c r="B52" s="219"/>
      <c r="C52" s="35" t="s">
        <v>1</v>
      </c>
      <c r="D52" s="56">
        <v>30000000</v>
      </c>
      <c r="E52" s="72">
        <v>12857143</v>
      </c>
      <c r="F52" s="72">
        <v>0</v>
      </c>
      <c r="G52" s="86">
        <v>0</v>
      </c>
      <c r="H52" s="15">
        <v>0</v>
      </c>
      <c r="I52" s="15">
        <v>0</v>
      </c>
      <c r="J52" s="56">
        <v>12857143</v>
      </c>
      <c r="K52" s="109">
        <v>42857143</v>
      </c>
      <c r="L52" s="118">
        <v>0.69999999766666665</v>
      </c>
      <c r="M52" s="146" t="s">
        <v>60</v>
      </c>
    </row>
    <row r="53" spans="1:13" ht="25.5" x14ac:dyDescent="0.25">
      <c r="A53" s="220" t="s">
        <v>26</v>
      </c>
      <c r="B53" s="217" t="s">
        <v>15</v>
      </c>
      <c r="C53" s="21" t="s">
        <v>2</v>
      </c>
      <c r="D53" s="164">
        <v>109776471</v>
      </c>
      <c r="E53" s="71">
        <v>18296053</v>
      </c>
      <c r="F53" s="76">
        <v>0</v>
      </c>
      <c r="G53" s="165">
        <v>0</v>
      </c>
      <c r="H53" s="166">
        <v>0</v>
      </c>
      <c r="I53" s="166">
        <v>0</v>
      </c>
      <c r="J53" s="164">
        <v>18296053</v>
      </c>
      <c r="K53" s="108">
        <v>128072524</v>
      </c>
      <c r="L53" s="117">
        <v>0.85714302780508955</v>
      </c>
      <c r="M53" s="146" t="s">
        <v>60</v>
      </c>
    </row>
    <row r="54" spans="1:13" ht="38.25" x14ac:dyDescent="0.25">
      <c r="A54" s="221"/>
      <c r="B54" s="218"/>
      <c r="C54" s="21" t="s">
        <v>58</v>
      </c>
      <c r="D54" s="164">
        <v>15682353</v>
      </c>
      <c r="E54" s="71">
        <v>7852970</v>
      </c>
      <c r="F54" s="76">
        <v>0</v>
      </c>
      <c r="G54" s="165">
        <v>0</v>
      </c>
      <c r="H54" s="166">
        <v>0</v>
      </c>
      <c r="I54" s="166">
        <v>0</v>
      </c>
      <c r="J54" s="164">
        <v>7852970</v>
      </c>
      <c r="K54" s="108">
        <v>23535323</v>
      </c>
      <c r="L54" s="117">
        <v>0.66633260142637518</v>
      </c>
      <c r="M54" s="146" t="s">
        <v>60</v>
      </c>
    </row>
    <row r="55" spans="1:13" ht="25.5" x14ac:dyDescent="0.25">
      <c r="A55" s="221"/>
      <c r="B55" s="218"/>
      <c r="C55" s="21" t="s">
        <v>0</v>
      </c>
      <c r="D55" s="164">
        <v>7841176</v>
      </c>
      <c r="E55" s="71">
        <v>8907157</v>
      </c>
      <c r="F55" s="76">
        <v>0</v>
      </c>
      <c r="G55" s="165">
        <v>0</v>
      </c>
      <c r="H55" s="166">
        <v>0</v>
      </c>
      <c r="I55" s="166">
        <v>0</v>
      </c>
      <c r="J55" s="164">
        <v>8907157</v>
      </c>
      <c r="K55" s="108">
        <v>16748333</v>
      </c>
      <c r="L55" s="117">
        <v>0.46817650449152165</v>
      </c>
      <c r="M55" s="146" t="s">
        <v>60</v>
      </c>
    </row>
    <row r="56" spans="1:13" x14ac:dyDescent="0.25">
      <c r="A56" s="222"/>
      <c r="B56" s="219"/>
      <c r="C56" s="35" t="s">
        <v>1</v>
      </c>
      <c r="D56" s="56">
        <v>133300000</v>
      </c>
      <c r="E56" s="72">
        <v>35056180</v>
      </c>
      <c r="F56" s="72">
        <v>0</v>
      </c>
      <c r="G56" s="86">
        <v>0</v>
      </c>
      <c r="H56" s="15">
        <v>0</v>
      </c>
      <c r="I56" s="15">
        <v>0</v>
      </c>
      <c r="J56" s="56">
        <v>35056180</v>
      </c>
      <c r="K56" s="109">
        <v>168356180</v>
      </c>
      <c r="L56" s="118">
        <v>0.79177372639364951</v>
      </c>
      <c r="M56" s="146" t="s">
        <v>60</v>
      </c>
    </row>
    <row r="57" spans="1:13" ht="25.5" x14ac:dyDescent="0.25">
      <c r="A57" s="220" t="s">
        <v>27</v>
      </c>
      <c r="B57" s="217" t="s">
        <v>15</v>
      </c>
      <c r="C57" s="21" t="s">
        <v>2</v>
      </c>
      <c r="D57" s="164">
        <v>16470588</v>
      </c>
      <c r="E57" s="71">
        <v>10927760</v>
      </c>
      <c r="F57" s="76">
        <v>0</v>
      </c>
      <c r="G57" s="165">
        <v>0</v>
      </c>
      <c r="H57" s="166">
        <v>0</v>
      </c>
      <c r="I57" s="166">
        <v>0</v>
      </c>
      <c r="J57" s="164">
        <v>10927760</v>
      </c>
      <c r="K57" s="108">
        <v>27398348</v>
      </c>
      <c r="L57" s="117">
        <v>0.60115259503967178</v>
      </c>
      <c r="M57" s="146" t="s">
        <v>60</v>
      </c>
    </row>
    <row r="58" spans="1:13" ht="38.25" x14ac:dyDescent="0.25">
      <c r="A58" s="221"/>
      <c r="B58" s="218"/>
      <c r="C58" s="21" t="s">
        <v>58</v>
      </c>
      <c r="D58" s="164">
        <v>2352941</v>
      </c>
      <c r="E58" s="71">
        <v>2154287</v>
      </c>
      <c r="F58" s="76">
        <v>0</v>
      </c>
      <c r="G58" s="165">
        <v>0</v>
      </c>
      <c r="H58" s="166">
        <v>0</v>
      </c>
      <c r="I58" s="166">
        <v>0</v>
      </c>
      <c r="J58" s="164">
        <v>2154287</v>
      </c>
      <c r="K58" s="108">
        <v>4507228</v>
      </c>
      <c r="L58" s="117">
        <v>0.52203726991401367</v>
      </c>
      <c r="M58" s="146" t="s">
        <v>60</v>
      </c>
    </row>
    <row r="59" spans="1:13" ht="25.5" x14ac:dyDescent="0.25">
      <c r="A59" s="221"/>
      <c r="B59" s="218"/>
      <c r="C59" s="21" t="s">
        <v>0</v>
      </c>
      <c r="D59" s="164">
        <v>1176471</v>
      </c>
      <c r="E59" s="71">
        <v>1749413</v>
      </c>
      <c r="F59" s="76">
        <v>0</v>
      </c>
      <c r="G59" s="165">
        <v>0</v>
      </c>
      <c r="H59" s="166">
        <v>0</v>
      </c>
      <c r="I59" s="166">
        <v>0</v>
      </c>
      <c r="J59" s="164">
        <v>1749413</v>
      </c>
      <c r="K59" s="108">
        <v>2925884</v>
      </c>
      <c r="L59" s="117">
        <v>0.4020907869211493</v>
      </c>
      <c r="M59" s="146" t="s">
        <v>60</v>
      </c>
    </row>
    <row r="60" spans="1:13" x14ac:dyDescent="0.25">
      <c r="A60" s="222"/>
      <c r="B60" s="219"/>
      <c r="C60" s="35" t="s">
        <v>1</v>
      </c>
      <c r="D60" s="56">
        <v>20000000</v>
      </c>
      <c r="E60" s="72">
        <v>14831460</v>
      </c>
      <c r="F60" s="72">
        <v>0</v>
      </c>
      <c r="G60" s="86">
        <v>0</v>
      </c>
      <c r="H60" s="15">
        <v>0</v>
      </c>
      <c r="I60" s="15">
        <v>0</v>
      </c>
      <c r="J60" s="56">
        <v>14831460</v>
      </c>
      <c r="K60" s="109">
        <v>34831460</v>
      </c>
      <c r="L60" s="118">
        <v>0.57419355950052053</v>
      </c>
      <c r="M60" s="146" t="s">
        <v>60</v>
      </c>
    </row>
    <row r="61" spans="1:13" ht="25.5" x14ac:dyDescent="0.25">
      <c r="A61" s="217" t="s">
        <v>28</v>
      </c>
      <c r="B61" s="217" t="s">
        <v>15</v>
      </c>
      <c r="C61" s="21" t="s">
        <v>2</v>
      </c>
      <c r="D61" s="164">
        <v>24705882</v>
      </c>
      <c r="E61" s="71">
        <v>0</v>
      </c>
      <c r="F61" s="76">
        <v>0</v>
      </c>
      <c r="G61" s="165">
        <v>0</v>
      </c>
      <c r="H61" s="166">
        <v>0</v>
      </c>
      <c r="I61" s="166">
        <v>0</v>
      </c>
      <c r="J61" s="164">
        <v>0</v>
      </c>
      <c r="K61" s="108">
        <v>24705882</v>
      </c>
      <c r="L61" s="117">
        <v>1</v>
      </c>
      <c r="M61" s="146" t="s">
        <v>60</v>
      </c>
    </row>
    <row r="62" spans="1:13" ht="38.25" x14ac:dyDescent="0.25">
      <c r="A62" s="218"/>
      <c r="B62" s="218"/>
      <c r="C62" s="21" t="s">
        <v>58</v>
      </c>
      <c r="D62" s="164">
        <v>3529412</v>
      </c>
      <c r="E62" s="71">
        <v>0</v>
      </c>
      <c r="F62" s="76">
        <v>0</v>
      </c>
      <c r="G62" s="165">
        <v>0</v>
      </c>
      <c r="H62" s="166">
        <v>0</v>
      </c>
      <c r="I62" s="166">
        <v>0</v>
      </c>
      <c r="J62" s="164">
        <v>0</v>
      </c>
      <c r="K62" s="108">
        <v>3529412</v>
      </c>
      <c r="L62" s="117">
        <v>1</v>
      </c>
      <c r="M62" s="146" t="s">
        <v>60</v>
      </c>
    </row>
    <row r="63" spans="1:13" ht="25.5" x14ac:dyDescent="0.25">
      <c r="A63" s="218"/>
      <c r="B63" s="218"/>
      <c r="C63" s="21" t="s">
        <v>0</v>
      </c>
      <c r="D63" s="164">
        <v>1764706</v>
      </c>
      <c r="E63" s="71">
        <v>0</v>
      </c>
      <c r="F63" s="76">
        <v>0</v>
      </c>
      <c r="G63" s="165">
        <v>0</v>
      </c>
      <c r="H63" s="166">
        <v>0</v>
      </c>
      <c r="I63" s="166">
        <v>0</v>
      </c>
      <c r="J63" s="164">
        <v>0</v>
      </c>
      <c r="K63" s="108">
        <v>1764706</v>
      </c>
      <c r="L63" s="117">
        <v>1</v>
      </c>
      <c r="M63" s="146" t="s">
        <v>60</v>
      </c>
    </row>
    <row r="64" spans="1:13" x14ac:dyDescent="0.25">
      <c r="A64" s="219"/>
      <c r="B64" s="219"/>
      <c r="C64" s="35" t="s">
        <v>1</v>
      </c>
      <c r="D64" s="56">
        <v>30000000</v>
      </c>
      <c r="E64" s="72">
        <v>0</v>
      </c>
      <c r="F64" s="72">
        <v>0</v>
      </c>
      <c r="G64" s="86">
        <v>0</v>
      </c>
      <c r="H64" s="15">
        <v>0</v>
      </c>
      <c r="I64" s="15">
        <v>0</v>
      </c>
      <c r="J64" s="56">
        <v>0</v>
      </c>
      <c r="K64" s="109">
        <v>30000000</v>
      </c>
      <c r="L64" s="118">
        <v>1</v>
      </c>
      <c r="M64" s="146" t="s">
        <v>60</v>
      </c>
    </row>
    <row r="65" spans="1:13" ht="25.5" x14ac:dyDescent="0.25">
      <c r="A65" s="217" t="s">
        <v>29</v>
      </c>
      <c r="B65" s="217" t="s">
        <v>15</v>
      </c>
      <c r="C65" s="21" t="s">
        <v>2</v>
      </c>
      <c r="D65" s="164">
        <v>93470588</v>
      </c>
      <c r="E65" s="71">
        <v>0</v>
      </c>
      <c r="F65" s="76">
        <v>0</v>
      </c>
      <c r="G65" s="165">
        <v>0</v>
      </c>
      <c r="H65" s="166">
        <v>0</v>
      </c>
      <c r="I65" s="166">
        <v>0</v>
      </c>
      <c r="J65" s="164">
        <v>0</v>
      </c>
      <c r="K65" s="108">
        <v>93470588</v>
      </c>
      <c r="L65" s="117">
        <v>1</v>
      </c>
      <c r="M65" s="146" t="s">
        <v>60</v>
      </c>
    </row>
    <row r="66" spans="1:13" ht="38.25" x14ac:dyDescent="0.25">
      <c r="A66" s="218"/>
      <c r="B66" s="218"/>
      <c r="C66" s="21" t="s">
        <v>58</v>
      </c>
      <c r="D66" s="164">
        <v>13352941</v>
      </c>
      <c r="E66" s="71">
        <v>0</v>
      </c>
      <c r="F66" s="76">
        <v>0</v>
      </c>
      <c r="G66" s="165">
        <v>0</v>
      </c>
      <c r="H66" s="166">
        <v>0</v>
      </c>
      <c r="I66" s="166">
        <v>0</v>
      </c>
      <c r="J66" s="164">
        <v>0</v>
      </c>
      <c r="K66" s="108">
        <v>13352941</v>
      </c>
      <c r="L66" s="117">
        <v>1</v>
      </c>
      <c r="M66" s="146" t="s">
        <v>60</v>
      </c>
    </row>
    <row r="67" spans="1:13" ht="25.5" x14ac:dyDescent="0.25">
      <c r="A67" s="218"/>
      <c r="B67" s="218"/>
      <c r="C67" s="21" t="s">
        <v>0</v>
      </c>
      <c r="D67" s="164">
        <v>6676471</v>
      </c>
      <c r="E67" s="71">
        <v>0</v>
      </c>
      <c r="F67" s="76">
        <v>0</v>
      </c>
      <c r="G67" s="165">
        <v>0</v>
      </c>
      <c r="H67" s="166">
        <v>0</v>
      </c>
      <c r="I67" s="166">
        <v>0</v>
      </c>
      <c r="J67" s="164">
        <v>0</v>
      </c>
      <c r="K67" s="108">
        <v>6676471</v>
      </c>
      <c r="L67" s="117">
        <v>1</v>
      </c>
      <c r="M67" s="146" t="s">
        <v>60</v>
      </c>
    </row>
    <row r="68" spans="1:13" x14ac:dyDescent="0.25">
      <c r="A68" s="219"/>
      <c r="B68" s="219"/>
      <c r="C68" s="35" t="s">
        <v>1</v>
      </c>
      <c r="D68" s="56">
        <v>113500000</v>
      </c>
      <c r="E68" s="72">
        <v>0</v>
      </c>
      <c r="F68" s="72">
        <v>0</v>
      </c>
      <c r="G68" s="86">
        <v>0</v>
      </c>
      <c r="H68" s="15">
        <v>0</v>
      </c>
      <c r="I68" s="15">
        <v>0</v>
      </c>
      <c r="J68" s="56">
        <v>0</v>
      </c>
      <c r="K68" s="109">
        <v>113500000</v>
      </c>
      <c r="L68" s="118">
        <v>1</v>
      </c>
      <c r="M68" s="146" t="s">
        <v>60</v>
      </c>
    </row>
    <row r="69" spans="1:13" ht="25.5" x14ac:dyDescent="0.25">
      <c r="A69" s="217" t="s">
        <v>30</v>
      </c>
      <c r="B69" s="217" t="s">
        <v>15</v>
      </c>
      <c r="C69" s="21" t="s">
        <v>2</v>
      </c>
      <c r="D69" s="164">
        <v>41176470</v>
      </c>
      <c r="E69" s="71">
        <v>3372277</v>
      </c>
      <c r="F69" s="76">
        <v>0</v>
      </c>
      <c r="G69" s="165">
        <v>0</v>
      </c>
      <c r="H69" s="166">
        <v>0</v>
      </c>
      <c r="I69" s="166">
        <v>0</v>
      </c>
      <c r="J69" s="164">
        <v>3372277</v>
      </c>
      <c r="K69" s="108">
        <v>44548747</v>
      </c>
      <c r="L69" s="117">
        <v>0.92430141750114769</v>
      </c>
      <c r="M69" s="146" t="s">
        <v>60</v>
      </c>
    </row>
    <row r="70" spans="1:13" ht="38.25" x14ac:dyDescent="0.25">
      <c r="A70" s="218"/>
      <c r="B70" s="218"/>
      <c r="C70" s="21" t="s">
        <v>58</v>
      </c>
      <c r="D70" s="164">
        <v>5882353</v>
      </c>
      <c r="E70" s="71">
        <v>1964700</v>
      </c>
      <c r="F70" s="76">
        <v>0</v>
      </c>
      <c r="G70" s="165">
        <v>0</v>
      </c>
      <c r="H70" s="166">
        <v>0</v>
      </c>
      <c r="I70" s="166">
        <v>0</v>
      </c>
      <c r="J70" s="164">
        <v>1964700</v>
      </c>
      <c r="K70" s="108">
        <v>7847053</v>
      </c>
      <c r="L70" s="117">
        <v>0.74962575122150954</v>
      </c>
      <c r="M70" s="146" t="s">
        <v>60</v>
      </c>
    </row>
    <row r="71" spans="1:13" ht="25.5" x14ac:dyDescent="0.25">
      <c r="A71" s="218"/>
      <c r="B71" s="218"/>
      <c r="C71" s="21" t="s">
        <v>0</v>
      </c>
      <c r="D71" s="164">
        <v>2941177</v>
      </c>
      <c r="E71" s="71">
        <v>2663023</v>
      </c>
      <c r="F71" s="76">
        <v>0</v>
      </c>
      <c r="G71" s="165">
        <v>0</v>
      </c>
      <c r="H71" s="166">
        <v>0</v>
      </c>
      <c r="I71" s="166">
        <v>0</v>
      </c>
      <c r="J71" s="164">
        <v>2663023</v>
      </c>
      <c r="K71" s="108">
        <v>5604200</v>
      </c>
      <c r="L71" s="117">
        <v>0.52481656614681849</v>
      </c>
      <c r="M71" s="146" t="s">
        <v>60</v>
      </c>
    </row>
    <row r="72" spans="1:13" x14ac:dyDescent="0.25">
      <c r="A72" s="219"/>
      <c r="B72" s="219"/>
      <c r="C72" s="35" t="s">
        <v>1</v>
      </c>
      <c r="D72" s="56">
        <v>50000000</v>
      </c>
      <c r="E72" s="72">
        <v>8000000</v>
      </c>
      <c r="F72" s="72">
        <v>0</v>
      </c>
      <c r="G72" s="86">
        <v>0</v>
      </c>
      <c r="H72" s="15">
        <v>0</v>
      </c>
      <c r="I72" s="15">
        <v>0</v>
      </c>
      <c r="J72" s="56">
        <v>8000000</v>
      </c>
      <c r="K72" s="109">
        <v>58000000</v>
      </c>
      <c r="L72" s="118">
        <v>0.86206896551724133</v>
      </c>
      <c r="M72" s="146" t="s">
        <v>60</v>
      </c>
    </row>
    <row r="73" spans="1:13" ht="25.5" x14ac:dyDescent="0.25">
      <c r="A73" s="217" t="s">
        <v>31</v>
      </c>
      <c r="B73" s="217" t="s">
        <v>15</v>
      </c>
      <c r="C73" s="21" t="s">
        <v>2</v>
      </c>
      <c r="D73" s="164">
        <v>8235294</v>
      </c>
      <c r="E73" s="71">
        <v>0</v>
      </c>
      <c r="F73" s="76">
        <v>0</v>
      </c>
      <c r="G73" s="165">
        <v>0</v>
      </c>
      <c r="H73" s="166">
        <v>0</v>
      </c>
      <c r="I73" s="166">
        <v>0</v>
      </c>
      <c r="J73" s="164">
        <v>0</v>
      </c>
      <c r="K73" s="108">
        <v>8235294</v>
      </c>
      <c r="L73" s="117">
        <v>1</v>
      </c>
      <c r="M73" s="146" t="s">
        <v>60</v>
      </c>
    </row>
    <row r="74" spans="1:13" ht="38.25" x14ac:dyDescent="0.25">
      <c r="A74" s="218"/>
      <c r="B74" s="218"/>
      <c r="C74" s="21" t="s">
        <v>58</v>
      </c>
      <c r="D74" s="164">
        <v>1176471</v>
      </c>
      <c r="E74" s="71">
        <v>0</v>
      </c>
      <c r="F74" s="76">
        <v>0</v>
      </c>
      <c r="G74" s="165">
        <v>0</v>
      </c>
      <c r="H74" s="166">
        <v>0</v>
      </c>
      <c r="I74" s="166">
        <v>0</v>
      </c>
      <c r="J74" s="164">
        <v>0</v>
      </c>
      <c r="K74" s="108">
        <v>1176471</v>
      </c>
      <c r="L74" s="117">
        <v>1</v>
      </c>
      <c r="M74" s="146" t="s">
        <v>60</v>
      </c>
    </row>
    <row r="75" spans="1:13" ht="25.5" x14ac:dyDescent="0.25">
      <c r="A75" s="218"/>
      <c r="B75" s="218"/>
      <c r="C75" s="21" t="s">
        <v>0</v>
      </c>
      <c r="D75" s="164">
        <v>588235</v>
      </c>
      <c r="E75" s="71">
        <v>0</v>
      </c>
      <c r="F75" s="76">
        <v>0</v>
      </c>
      <c r="G75" s="165">
        <v>0</v>
      </c>
      <c r="H75" s="166">
        <v>0</v>
      </c>
      <c r="I75" s="166">
        <v>0</v>
      </c>
      <c r="J75" s="164">
        <v>0</v>
      </c>
      <c r="K75" s="108">
        <v>588235</v>
      </c>
      <c r="L75" s="117">
        <v>1</v>
      </c>
      <c r="M75" s="146" t="s">
        <v>60</v>
      </c>
    </row>
    <row r="76" spans="1:13" x14ac:dyDescent="0.25">
      <c r="A76" s="219"/>
      <c r="B76" s="219"/>
      <c r="C76" s="35" t="s">
        <v>1</v>
      </c>
      <c r="D76" s="56">
        <v>10000000</v>
      </c>
      <c r="E76" s="72">
        <v>0</v>
      </c>
      <c r="F76" s="72">
        <v>0</v>
      </c>
      <c r="G76" s="86">
        <v>0</v>
      </c>
      <c r="H76" s="15">
        <v>0</v>
      </c>
      <c r="I76" s="15">
        <v>0</v>
      </c>
      <c r="J76" s="56">
        <v>0</v>
      </c>
      <c r="K76" s="109">
        <v>10000000</v>
      </c>
      <c r="L76" s="118">
        <v>1</v>
      </c>
      <c r="M76" s="146" t="s">
        <v>60</v>
      </c>
    </row>
    <row r="77" spans="1:13" ht="25.5" x14ac:dyDescent="0.25">
      <c r="A77" s="217" t="s">
        <v>32</v>
      </c>
      <c r="B77" s="217" t="s">
        <v>15</v>
      </c>
      <c r="C77" s="21" t="s">
        <v>2</v>
      </c>
      <c r="D77" s="164">
        <v>8235294</v>
      </c>
      <c r="E77" s="71">
        <v>0</v>
      </c>
      <c r="F77" s="76">
        <v>0</v>
      </c>
      <c r="G77" s="165">
        <v>0</v>
      </c>
      <c r="H77" s="166">
        <v>0</v>
      </c>
      <c r="I77" s="166">
        <v>0</v>
      </c>
      <c r="J77" s="164">
        <v>0</v>
      </c>
      <c r="K77" s="108">
        <v>8235294</v>
      </c>
      <c r="L77" s="117">
        <v>1</v>
      </c>
      <c r="M77" s="146" t="s">
        <v>60</v>
      </c>
    </row>
    <row r="78" spans="1:13" ht="38.25" x14ac:dyDescent="0.25">
      <c r="A78" s="218"/>
      <c r="B78" s="218"/>
      <c r="C78" s="21" t="s">
        <v>58</v>
      </c>
      <c r="D78" s="164">
        <v>1176471</v>
      </c>
      <c r="E78" s="71">
        <v>0</v>
      </c>
      <c r="F78" s="76">
        <v>0</v>
      </c>
      <c r="G78" s="165">
        <v>0</v>
      </c>
      <c r="H78" s="166">
        <v>0</v>
      </c>
      <c r="I78" s="166">
        <v>0</v>
      </c>
      <c r="J78" s="164">
        <v>0</v>
      </c>
      <c r="K78" s="108">
        <v>1176471</v>
      </c>
      <c r="L78" s="117">
        <v>1</v>
      </c>
      <c r="M78" s="146" t="s">
        <v>60</v>
      </c>
    </row>
    <row r="79" spans="1:13" ht="25.5" x14ac:dyDescent="0.25">
      <c r="A79" s="218"/>
      <c r="B79" s="218"/>
      <c r="C79" s="21" t="s">
        <v>0</v>
      </c>
      <c r="D79" s="164">
        <v>588235</v>
      </c>
      <c r="E79" s="71">
        <v>0</v>
      </c>
      <c r="F79" s="76">
        <v>0</v>
      </c>
      <c r="G79" s="165">
        <v>0</v>
      </c>
      <c r="H79" s="166">
        <v>0</v>
      </c>
      <c r="I79" s="166">
        <v>0</v>
      </c>
      <c r="J79" s="164">
        <v>0</v>
      </c>
      <c r="K79" s="108">
        <v>588235</v>
      </c>
      <c r="L79" s="117">
        <v>1</v>
      </c>
      <c r="M79" s="146" t="s">
        <v>60</v>
      </c>
    </row>
    <row r="80" spans="1:13" x14ac:dyDescent="0.25">
      <c r="A80" s="219"/>
      <c r="B80" s="219"/>
      <c r="C80" s="35" t="s">
        <v>1</v>
      </c>
      <c r="D80" s="56">
        <v>10000000</v>
      </c>
      <c r="E80" s="72">
        <v>0</v>
      </c>
      <c r="F80" s="72">
        <v>0</v>
      </c>
      <c r="G80" s="86">
        <v>0</v>
      </c>
      <c r="H80" s="15">
        <v>0</v>
      </c>
      <c r="I80" s="15">
        <v>0</v>
      </c>
      <c r="J80" s="56">
        <v>0</v>
      </c>
      <c r="K80" s="109">
        <v>10000000</v>
      </c>
      <c r="L80" s="118">
        <v>1</v>
      </c>
      <c r="M80" s="146" t="s">
        <v>60</v>
      </c>
    </row>
    <row r="81" spans="1:13" ht="25.5" x14ac:dyDescent="0.25">
      <c r="A81" s="217" t="s">
        <v>33</v>
      </c>
      <c r="B81" s="217" t="s">
        <v>15</v>
      </c>
      <c r="C81" s="21" t="s">
        <v>2</v>
      </c>
      <c r="D81" s="164">
        <v>54746020</v>
      </c>
      <c r="E81" s="71">
        <v>25944989</v>
      </c>
      <c r="F81" s="76">
        <v>0</v>
      </c>
      <c r="G81" s="165">
        <v>0</v>
      </c>
      <c r="H81" s="166">
        <v>0</v>
      </c>
      <c r="I81" s="166">
        <v>0</v>
      </c>
      <c r="J81" s="164">
        <v>25944989</v>
      </c>
      <c r="K81" s="108">
        <v>80691009</v>
      </c>
      <c r="L81" s="117">
        <v>0.67846493281550113</v>
      </c>
      <c r="M81" s="146" t="s">
        <v>60</v>
      </c>
    </row>
    <row r="82" spans="1:13" ht="38.25" x14ac:dyDescent="0.25">
      <c r="A82" s="218"/>
      <c r="B82" s="218"/>
      <c r="C82" s="21" t="s">
        <v>58</v>
      </c>
      <c r="D82" s="164">
        <v>7820860</v>
      </c>
      <c r="E82" s="71">
        <v>5678072</v>
      </c>
      <c r="F82" s="76">
        <v>0</v>
      </c>
      <c r="G82" s="165">
        <v>0</v>
      </c>
      <c r="H82" s="166">
        <v>0</v>
      </c>
      <c r="I82" s="166">
        <v>0</v>
      </c>
      <c r="J82" s="164">
        <v>5678072</v>
      </c>
      <c r="K82" s="108">
        <v>13498932</v>
      </c>
      <c r="L82" s="117">
        <v>0.5793687974722741</v>
      </c>
      <c r="M82" s="146" t="s">
        <v>60</v>
      </c>
    </row>
    <row r="83" spans="1:13" ht="25.5" x14ac:dyDescent="0.25">
      <c r="A83" s="218"/>
      <c r="B83" s="218"/>
      <c r="C83" s="21" t="s">
        <v>0</v>
      </c>
      <c r="D83" s="164">
        <v>3910430</v>
      </c>
      <c r="E83" s="71">
        <v>5073568</v>
      </c>
      <c r="F83" s="76">
        <v>0</v>
      </c>
      <c r="G83" s="165">
        <v>0</v>
      </c>
      <c r="H83" s="166">
        <v>0</v>
      </c>
      <c r="I83" s="166">
        <v>0</v>
      </c>
      <c r="J83" s="164">
        <v>5073568</v>
      </c>
      <c r="K83" s="108">
        <v>8983998</v>
      </c>
      <c r="L83" s="117">
        <v>0.43526612539317128</v>
      </c>
      <c r="M83" s="146" t="s">
        <v>60</v>
      </c>
    </row>
    <row r="84" spans="1:13" x14ac:dyDescent="0.25">
      <c r="A84" s="219"/>
      <c r="B84" s="219"/>
      <c r="C84" s="35" t="s">
        <v>1</v>
      </c>
      <c r="D84" s="56">
        <v>66477310</v>
      </c>
      <c r="E84" s="72">
        <v>36696629</v>
      </c>
      <c r="F84" s="72">
        <v>0</v>
      </c>
      <c r="G84" s="86">
        <v>0</v>
      </c>
      <c r="H84" s="15">
        <v>0</v>
      </c>
      <c r="I84" s="15">
        <v>0</v>
      </c>
      <c r="J84" s="56">
        <v>36696629</v>
      </c>
      <c r="K84" s="109">
        <v>103173939</v>
      </c>
      <c r="L84" s="118">
        <v>0.64432269082990035</v>
      </c>
      <c r="M84" s="146" t="s">
        <v>60</v>
      </c>
    </row>
    <row r="85" spans="1:13" ht="25.5" x14ac:dyDescent="0.25">
      <c r="A85" s="217" t="s">
        <v>34</v>
      </c>
      <c r="B85" s="217" t="s">
        <v>15</v>
      </c>
      <c r="C85" s="21" t="s">
        <v>2</v>
      </c>
      <c r="D85" s="164">
        <v>67349562</v>
      </c>
      <c r="E85" s="71">
        <v>19183344</v>
      </c>
      <c r="F85" s="76">
        <v>0</v>
      </c>
      <c r="G85" s="165">
        <v>0</v>
      </c>
      <c r="H85" s="166">
        <v>0</v>
      </c>
      <c r="I85" s="166">
        <v>0</v>
      </c>
      <c r="J85" s="164">
        <v>19183344</v>
      </c>
      <c r="K85" s="108">
        <v>86532906</v>
      </c>
      <c r="L85" s="117">
        <v>0.77831157086068503</v>
      </c>
      <c r="M85" s="146" t="s">
        <v>60</v>
      </c>
    </row>
    <row r="86" spans="1:13" ht="38.25" x14ac:dyDescent="0.25">
      <c r="A86" s="218"/>
      <c r="B86" s="218"/>
      <c r="C86" s="21" t="s">
        <v>58</v>
      </c>
      <c r="D86" s="164">
        <v>9621366</v>
      </c>
      <c r="E86" s="71">
        <v>6451747</v>
      </c>
      <c r="F86" s="76">
        <v>0</v>
      </c>
      <c r="G86" s="165">
        <v>0</v>
      </c>
      <c r="H86" s="166">
        <v>0</v>
      </c>
      <c r="I86" s="166">
        <v>0</v>
      </c>
      <c r="J86" s="164">
        <v>6451747</v>
      </c>
      <c r="K86" s="108">
        <v>16073113</v>
      </c>
      <c r="L86" s="117">
        <v>0.59860003472880452</v>
      </c>
      <c r="M86" s="146" t="s">
        <v>60</v>
      </c>
    </row>
    <row r="87" spans="1:13" ht="25.5" x14ac:dyDescent="0.25">
      <c r="A87" s="218"/>
      <c r="B87" s="218"/>
      <c r="C87" s="21" t="s">
        <v>0</v>
      </c>
      <c r="D87" s="164">
        <v>4810683</v>
      </c>
      <c r="E87" s="71">
        <v>6474835</v>
      </c>
      <c r="F87" s="76">
        <v>0</v>
      </c>
      <c r="G87" s="165">
        <v>0</v>
      </c>
      <c r="H87" s="166">
        <v>0</v>
      </c>
      <c r="I87" s="166">
        <v>0</v>
      </c>
      <c r="J87" s="164">
        <v>6474835</v>
      </c>
      <c r="K87" s="108">
        <v>11285518</v>
      </c>
      <c r="L87" s="117">
        <v>0.42627046450149653</v>
      </c>
      <c r="M87" s="146" t="s">
        <v>60</v>
      </c>
    </row>
    <row r="88" spans="1:13" x14ac:dyDescent="0.25">
      <c r="A88" s="219"/>
      <c r="B88" s="219"/>
      <c r="C88" s="35" t="s">
        <v>1</v>
      </c>
      <c r="D88" s="56">
        <v>81781611</v>
      </c>
      <c r="E88" s="72">
        <v>32109926</v>
      </c>
      <c r="F88" s="72">
        <v>0</v>
      </c>
      <c r="G88" s="86">
        <v>0</v>
      </c>
      <c r="H88" s="15">
        <v>0</v>
      </c>
      <c r="I88" s="15">
        <v>0</v>
      </c>
      <c r="J88" s="56">
        <v>32109926</v>
      </c>
      <c r="K88" s="109">
        <v>113891537</v>
      </c>
      <c r="L88" s="118">
        <v>0.71806574179431792</v>
      </c>
      <c r="M88" s="146" t="s">
        <v>60</v>
      </c>
    </row>
    <row r="89" spans="1:13" ht="25.5" x14ac:dyDescent="0.25">
      <c r="A89" s="217" t="s">
        <v>35</v>
      </c>
      <c r="B89" s="217" t="s">
        <v>15</v>
      </c>
      <c r="C89" s="21" t="s">
        <v>2</v>
      </c>
      <c r="D89" s="164">
        <v>5842438</v>
      </c>
      <c r="E89" s="71">
        <v>0</v>
      </c>
      <c r="F89" s="76">
        <v>0</v>
      </c>
      <c r="G89" s="165">
        <v>0</v>
      </c>
      <c r="H89" s="166">
        <v>0</v>
      </c>
      <c r="I89" s="166">
        <v>0</v>
      </c>
      <c r="J89" s="164">
        <v>0</v>
      </c>
      <c r="K89" s="108">
        <v>5842438</v>
      </c>
      <c r="L89" s="117">
        <v>1</v>
      </c>
      <c r="M89" s="146" t="s">
        <v>60</v>
      </c>
    </row>
    <row r="90" spans="1:13" ht="38.25" x14ac:dyDescent="0.25">
      <c r="A90" s="218"/>
      <c r="B90" s="218"/>
      <c r="C90" s="21" t="s">
        <v>58</v>
      </c>
      <c r="D90" s="164">
        <v>834634</v>
      </c>
      <c r="E90" s="71">
        <v>0</v>
      </c>
      <c r="F90" s="76">
        <v>0</v>
      </c>
      <c r="G90" s="165">
        <v>0</v>
      </c>
      <c r="H90" s="166">
        <v>0</v>
      </c>
      <c r="I90" s="166">
        <v>0</v>
      </c>
      <c r="J90" s="164">
        <v>0</v>
      </c>
      <c r="K90" s="108">
        <v>834634</v>
      </c>
      <c r="L90" s="117">
        <v>1</v>
      </c>
      <c r="M90" s="146" t="s">
        <v>60</v>
      </c>
    </row>
    <row r="91" spans="1:13" ht="25.5" x14ac:dyDescent="0.25">
      <c r="A91" s="218"/>
      <c r="B91" s="218"/>
      <c r="C91" s="21" t="s">
        <v>0</v>
      </c>
      <c r="D91" s="164">
        <v>417317</v>
      </c>
      <c r="E91" s="71">
        <v>0</v>
      </c>
      <c r="F91" s="76">
        <v>0</v>
      </c>
      <c r="G91" s="165">
        <v>0</v>
      </c>
      <c r="H91" s="166">
        <v>0</v>
      </c>
      <c r="I91" s="166">
        <v>0</v>
      </c>
      <c r="J91" s="164">
        <v>0</v>
      </c>
      <c r="K91" s="108">
        <v>417317</v>
      </c>
      <c r="L91" s="117">
        <v>1</v>
      </c>
      <c r="M91" s="146" t="s">
        <v>60</v>
      </c>
    </row>
    <row r="92" spans="1:13" x14ac:dyDescent="0.25">
      <c r="A92" s="219"/>
      <c r="B92" s="219"/>
      <c r="C92" s="35" t="s">
        <v>1</v>
      </c>
      <c r="D92" s="56">
        <v>7094389</v>
      </c>
      <c r="E92" s="72">
        <v>0</v>
      </c>
      <c r="F92" s="72">
        <v>0</v>
      </c>
      <c r="G92" s="86">
        <v>0</v>
      </c>
      <c r="H92" s="15">
        <v>0</v>
      </c>
      <c r="I92" s="15">
        <v>0</v>
      </c>
      <c r="J92" s="56">
        <v>0</v>
      </c>
      <c r="K92" s="109">
        <v>7094389</v>
      </c>
      <c r="L92" s="118">
        <v>1</v>
      </c>
      <c r="M92" s="146" t="s">
        <v>60</v>
      </c>
    </row>
    <row r="93" spans="1:13" ht="25.5" x14ac:dyDescent="0.25">
      <c r="A93" s="217" t="s">
        <v>36</v>
      </c>
      <c r="B93" s="217" t="s">
        <v>15</v>
      </c>
      <c r="C93" s="21" t="s">
        <v>2</v>
      </c>
      <c r="D93" s="164">
        <v>9160941</v>
      </c>
      <c r="E93" s="71">
        <v>7353252</v>
      </c>
      <c r="F93" s="76">
        <v>0</v>
      </c>
      <c r="G93" s="165">
        <v>0</v>
      </c>
      <c r="H93" s="166">
        <v>0</v>
      </c>
      <c r="I93" s="166">
        <v>0</v>
      </c>
      <c r="J93" s="164">
        <v>7353252</v>
      </c>
      <c r="K93" s="108">
        <v>16514193</v>
      </c>
      <c r="L93" s="117">
        <v>0.55473137561126962</v>
      </c>
      <c r="M93" s="146" t="s">
        <v>60</v>
      </c>
    </row>
    <row r="94" spans="1:13" ht="38.25" x14ac:dyDescent="0.25">
      <c r="A94" s="218"/>
      <c r="B94" s="218"/>
      <c r="C94" s="21" t="s">
        <v>58</v>
      </c>
      <c r="D94" s="164">
        <v>1308706</v>
      </c>
      <c r="E94" s="71">
        <v>1380390</v>
      </c>
      <c r="F94" s="76">
        <v>0</v>
      </c>
      <c r="G94" s="165">
        <v>0</v>
      </c>
      <c r="H94" s="166">
        <v>0</v>
      </c>
      <c r="I94" s="166">
        <v>0</v>
      </c>
      <c r="J94" s="164">
        <v>1380390</v>
      </c>
      <c r="K94" s="108">
        <v>2689096</v>
      </c>
      <c r="L94" s="117">
        <v>0.48667135721446908</v>
      </c>
      <c r="M94" s="146" t="s">
        <v>60</v>
      </c>
    </row>
    <row r="95" spans="1:13" ht="25.5" x14ac:dyDescent="0.25">
      <c r="A95" s="218"/>
      <c r="B95" s="218"/>
      <c r="C95" s="21" t="s">
        <v>0</v>
      </c>
      <c r="D95" s="164">
        <v>654353</v>
      </c>
      <c r="E95" s="71">
        <v>1064111</v>
      </c>
      <c r="F95" s="76">
        <v>0</v>
      </c>
      <c r="G95" s="165">
        <v>0</v>
      </c>
      <c r="H95" s="166">
        <v>0</v>
      </c>
      <c r="I95" s="166">
        <v>0</v>
      </c>
      <c r="J95" s="164">
        <v>1064111</v>
      </c>
      <c r="K95" s="108">
        <v>1718464</v>
      </c>
      <c r="L95" s="117">
        <v>0.38077783415887678</v>
      </c>
      <c r="M95" s="146" t="s">
        <v>60</v>
      </c>
    </row>
    <row r="96" spans="1:13" x14ac:dyDescent="0.25">
      <c r="A96" s="219"/>
      <c r="B96" s="219"/>
      <c r="C96" s="35" t="s">
        <v>1</v>
      </c>
      <c r="D96" s="56">
        <v>11124000</v>
      </c>
      <c r="E96" s="72">
        <v>9797753</v>
      </c>
      <c r="F96" s="72">
        <v>0</v>
      </c>
      <c r="G96" s="86">
        <v>0</v>
      </c>
      <c r="H96" s="15">
        <v>0</v>
      </c>
      <c r="I96" s="15">
        <v>0</v>
      </c>
      <c r="J96" s="56">
        <v>9797753</v>
      </c>
      <c r="K96" s="109">
        <v>20921753</v>
      </c>
      <c r="L96" s="118">
        <v>0.53169540812378391</v>
      </c>
      <c r="M96" s="146" t="s">
        <v>60</v>
      </c>
    </row>
    <row r="97" spans="1:13" x14ac:dyDescent="0.25">
      <c r="A97" s="2" t="s">
        <v>7</v>
      </c>
      <c r="B97" s="2"/>
      <c r="C97" s="9"/>
      <c r="D97" s="59">
        <v>1469277310</v>
      </c>
      <c r="E97" s="75">
        <v>284749449</v>
      </c>
      <c r="F97" s="75">
        <v>0</v>
      </c>
      <c r="G97" s="87">
        <v>0</v>
      </c>
      <c r="H97" s="9">
        <v>0</v>
      </c>
      <c r="I97" s="9">
        <v>0</v>
      </c>
      <c r="J97" s="59">
        <v>284749449</v>
      </c>
      <c r="K97" s="107">
        <v>1754026759</v>
      </c>
      <c r="L97" s="119">
        <v>0.83765957529499702</v>
      </c>
      <c r="M97" s="114" t="s">
        <v>60</v>
      </c>
    </row>
    <row r="98" spans="1:13" ht="25.5" x14ac:dyDescent="0.25">
      <c r="A98" s="217" t="s">
        <v>155</v>
      </c>
      <c r="B98" s="223" t="s">
        <v>72</v>
      </c>
      <c r="C98" s="21" t="s">
        <v>2</v>
      </c>
      <c r="D98" s="164">
        <v>31294118</v>
      </c>
      <c r="E98" s="71">
        <v>8895409</v>
      </c>
      <c r="F98" s="76">
        <v>0</v>
      </c>
      <c r="G98" s="165">
        <v>0</v>
      </c>
      <c r="H98" s="166">
        <v>0</v>
      </c>
      <c r="I98" s="166">
        <v>0</v>
      </c>
      <c r="J98" s="164">
        <v>8895409</v>
      </c>
      <c r="K98" s="108">
        <v>40189527</v>
      </c>
      <c r="L98" s="117">
        <v>0.7786635060422582</v>
      </c>
      <c r="M98" s="146" t="s">
        <v>60</v>
      </c>
    </row>
    <row r="99" spans="1:13" ht="38.25" x14ac:dyDescent="0.25">
      <c r="A99" s="218"/>
      <c r="B99" s="224"/>
      <c r="C99" s="21" t="s">
        <v>58</v>
      </c>
      <c r="D99" s="164">
        <v>4470588</v>
      </c>
      <c r="E99" s="71">
        <v>2397812</v>
      </c>
      <c r="F99" s="76">
        <v>0</v>
      </c>
      <c r="G99" s="165">
        <v>0</v>
      </c>
      <c r="H99" s="166">
        <v>0</v>
      </c>
      <c r="I99" s="166">
        <v>0</v>
      </c>
      <c r="J99" s="164">
        <v>2397812</v>
      </c>
      <c r="K99" s="108">
        <v>6868400</v>
      </c>
      <c r="L99" s="117">
        <v>0.65089220196843511</v>
      </c>
      <c r="M99" s="146" t="s">
        <v>60</v>
      </c>
    </row>
    <row r="100" spans="1:13" ht="25.5" x14ac:dyDescent="0.25">
      <c r="A100" s="218"/>
      <c r="B100" s="224"/>
      <c r="C100" s="21" t="s">
        <v>0</v>
      </c>
      <c r="D100" s="164">
        <v>2235294</v>
      </c>
      <c r="E100" s="71">
        <v>2476217</v>
      </c>
      <c r="F100" s="76">
        <v>0</v>
      </c>
      <c r="G100" s="165">
        <v>0</v>
      </c>
      <c r="H100" s="166">
        <v>0</v>
      </c>
      <c r="I100" s="166">
        <v>0</v>
      </c>
      <c r="J100" s="164">
        <v>2476217</v>
      </c>
      <c r="K100" s="108">
        <v>4711511</v>
      </c>
      <c r="L100" s="117">
        <v>0.47443251220256094</v>
      </c>
      <c r="M100" s="146" t="s">
        <v>60</v>
      </c>
    </row>
    <row r="101" spans="1:13" x14ac:dyDescent="0.25">
      <c r="A101" s="219"/>
      <c r="B101" s="225"/>
      <c r="C101" s="35" t="s">
        <v>1</v>
      </c>
      <c r="D101" s="56">
        <v>38000000</v>
      </c>
      <c r="E101" s="72">
        <v>13769438</v>
      </c>
      <c r="F101" s="72">
        <v>0</v>
      </c>
      <c r="G101" s="86">
        <v>0</v>
      </c>
      <c r="H101" s="15">
        <v>0</v>
      </c>
      <c r="I101" s="15">
        <v>0</v>
      </c>
      <c r="J101" s="56">
        <v>13769438</v>
      </c>
      <c r="K101" s="109">
        <v>51769438</v>
      </c>
      <c r="L101" s="118">
        <v>0.73402380763723951</v>
      </c>
      <c r="M101" s="146" t="s">
        <v>60</v>
      </c>
    </row>
    <row r="102" spans="1:13" ht="25.5" x14ac:dyDescent="0.25">
      <c r="A102" s="217" t="s">
        <v>38</v>
      </c>
      <c r="B102" s="223" t="s">
        <v>72</v>
      </c>
      <c r="C102" s="21" t="s">
        <v>2</v>
      </c>
      <c r="D102" s="164">
        <v>45376471</v>
      </c>
      <c r="E102" s="71">
        <v>0</v>
      </c>
      <c r="F102" s="76">
        <v>0</v>
      </c>
      <c r="G102" s="165">
        <v>0</v>
      </c>
      <c r="H102" s="166">
        <v>0</v>
      </c>
      <c r="I102" s="166">
        <v>0</v>
      </c>
      <c r="J102" s="164">
        <v>0</v>
      </c>
      <c r="K102" s="108">
        <v>45376471</v>
      </c>
      <c r="L102" s="117">
        <v>1</v>
      </c>
      <c r="M102" s="146" t="s">
        <v>60</v>
      </c>
    </row>
    <row r="103" spans="1:13" ht="38.25" x14ac:dyDescent="0.25">
      <c r="A103" s="218"/>
      <c r="B103" s="224"/>
      <c r="C103" s="21" t="s">
        <v>58</v>
      </c>
      <c r="D103" s="164">
        <v>6482353</v>
      </c>
      <c r="E103" s="71">
        <v>0</v>
      </c>
      <c r="F103" s="76">
        <v>0</v>
      </c>
      <c r="G103" s="165">
        <v>0</v>
      </c>
      <c r="H103" s="166">
        <v>0</v>
      </c>
      <c r="I103" s="166">
        <v>0</v>
      </c>
      <c r="J103" s="164">
        <v>0</v>
      </c>
      <c r="K103" s="108">
        <v>6482353</v>
      </c>
      <c r="L103" s="117">
        <v>1</v>
      </c>
      <c r="M103" s="146" t="s">
        <v>60</v>
      </c>
    </row>
    <row r="104" spans="1:13" ht="25.5" x14ac:dyDescent="0.25">
      <c r="A104" s="218"/>
      <c r="B104" s="224"/>
      <c r="C104" s="21" t="s">
        <v>0</v>
      </c>
      <c r="D104" s="164">
        <v>3241176</v>
      </c>
      <c r="E104" s="71">
        <v>0</v>
      </c>
      <c r="F104" s="76">
        <v>0</v>
      </c>
      <c r="G104" s="165">
        <v>0</v>
      </c>
      <c r="H104" s="166">
        <v>0</v>
      </c>
      <c r="I104" s="166">
        <v>0</v>
      </c>
      <c r="J104" s="164">
        <v>0</v>
      </c>
      <c r="K104" s="108">
        <v>3241176</v>
      </c>
      <c r="L104" s="117">
        <v>1</v>
      </c>
      <c r="M104" s="146" t="s">
        <v>60</v>
      </c>
    </row>
    <row r="105" spans="1:13" x14ac:dyDescent="0.25">
      <c r="A105" s="219"/>
      <c r="B105" s="225"/>
      <c r="C105" s="35" t="s">
        <v>1</v>
      </c>
      <c r="D105" s="56">
        <v>55100000</v>
      </c>
      <c r="E105" s="72">
        <v>0</v>
      </c>
      <c r="F105" s="72">
        <v>0</v>
      </c>
      <c r="G105" s="86">
        <v>0</v>
      </c>
      <c r="H105" s="15">
        <v>0</v>
      </c>
      <c r="I105" s="15">
        <v>0</v>
      </c>
      <c r="J105" s="56">
        <v>0</v>
      </c>
      <c r="K105" s="109">
        <v>55100000</v>
      </c>
      <c r="L105" s="118">
        <v>1</v>
      </c>
      <c r="M105" s="146" t="s">
        <v>60</v>
      </c>
    </row>
    <row r="106" spans="1:13" ht="25.5" x14ac:dyDescent="0.25">
      <c r="A106" s="217" t="s">
        <v>39</v>
      </c>
      <c r="B106" s="223" t="s">
        <v>72</v>
      </c>
      <c r="C106" s="21" t="s">
        <v>2</v>
      </c>
      <c r="D106" s="164">
        <v>20588235</v>
      </c>
      <c r="E106" s="71">
        <v>0</v>
      </c>
      <c r="F106" s="76">
        <v>0</v>
      </c>
      <c r="G106" s="165">
        <v>0</v>
      </c>
      <c r="H106" s="166">
        <v>0</v>
      </c>
      <c r="I106" s="166">
        <v>0</v>
      </c>
      <c r="J106" s="164">
        <v>0</v>
      </c>
      <c r="K106" s="108">
        <v>20588235</v>
      </c>
      <c r="L106" s="117">
        <v>1</v>
      </c>
      <c r="M106" s="146" t="s">
        <v>60</v>
      </c>
    </row>
    <row r="107" spans="1:13" ht="38.25" x14ac:dyDescent="0.25">
      <c r="A107" s="218"/>
      <c r="B107" s="224"/>
      <c r="C107" s="21" t="s">
        <v>58</v>
      </c>
      <c r="D107" s="164">
        <v>2941177</v>
      </c>
      <c r="E107" s="71">
        <v>0</v>
      </c>
      <c r="F107" s="76">
        <v>0</v>
      </c>
      <c r="G107" s="165">
        <v>0</v>
      </c>
      <c r="H107" s="166">
        <v>0</v>
      </c>
      <c r="I107" s="166">
        <v>0</v>
      </c>
      <c r="J107" s="164">
        <v>0</v>
      </c>
      <c r="K107" s="108">
        <v>2941177</v>
      </c>
      <c r="L107" s="117">
        <v>1</v>
      </c>
      <c r="M107" s="146" t="s">
        <v>60</v>
      </c>
    </row>
    <row r="108" spans="1:13" ht="25.5" x14ac:dyDescent="0.25">
      <c r="A108" s="218"/>
      <c r="B108" s="224"/>
      <c r="C108" s="21" t="s">
        <v>0</v>
      </c>
      <c r="D108" s="164">
        <v>1470588</v>
      </c>
      <c r="E108" s="71">
        <v>0</v>
      </c>
      <c r="F108" s="76">
        <v>0</v>
      </c>
      <c r="G108" s="165">
        <v>0</v>
      </c>
      <c r="H108" s="166">
        <v>0</v>
      </c>
      <c r="I108" s="166">
        <v>0</v>
      </c>
      <c r="J108" s="164">
        <v>0</v>
      </c>
      <c r="K108" s="108">
        <v>1470588</v>
      </c>
      <c r="L108" s="117">
        <v>1</v>
      </c>
      <c r="M108" s="146" t="s">
        <v>60</v>
      </c>
    </row>
    <row r="109" spans="1:13" x14ac:dyDescent="0.25">
      <c r="A109" s="219"/>
      <c r="B109" s="225"/>
      <c r="C109" s="35" t="s">
        <v>1</v>
      </c>
      <c r="D109" s="56">
        <v>25000000</v>
      </c>
      <c r="E109" s="72">
        <v>0</v>
      </c>
      <c r="F109" s="72">
        <v>0</v>
      </c>
      <c r="G109" s="86">
        <v>0</v>
      </c>
      <c r="H109" s="15">
        <v>0</v>
      </c>
      <c r="I109" s="15">
        <v>0</v>
      </c>
      <c r="J109" s="56">
        <v>0</v>
      </c>
      <c r="K109" s="109">
        <v>25000000</v>
      </c>
      <c r="L109" s="118">
        <v>1</v>
      </c>
      <c r="M109" s="146" t="s">
        <v>60</v>
      </c>
    </row>
    <row r="110" spans="1:13" x14ac:dyDescent="0.25">
      <c r="A110" s="2" t="s">
        <v>8</v>
      </c>
      <c r="B110" s="10"/>
      <c r="C110" s="8"/>
      <c r="D110" s="59">
        <v>118100000</v>
      </c>
      <c r="E110" s="75">
        <v>13769438</v>
      </c>
      <c r="F110" s="75">
        <v>0</v>
      </c>
      <c r="G110" s="87">
        <v>0</v>
      </c>
      <c r="H110" s="9">
        <v>0</v>
      </c>
      <c r="I110" s="9">
        <v>0</v>
      </c>
      <c r="J110" s="59">
        <v>13769438</v>
      </c>
      <c r="K110" s="107">
        <v>131869438</v>
      </c>
      <c r="L110" s="119">
        <v>0.89558279606833546</v>
      </c>
      <c r="M110" s="114" t="s">
        <v>60</v>
      </c>
    </row>
    <row r="111" spans="1:13" ht="25.5" x14ac:dyDescent="0.25">
      <c r="A111" s="217" t="s">
        <v>40</v>
      </c>
      <c r="B111" s="217" t="s">
        <v>73</v>
      </c>
      <c r="C111" s="21" t="s">
        <v>2</v>
      </c>
      <c r="D111" s="164">
        <v>27176471</v>
      </c>
      <c r="E111" s="71">
        <v>3429351</v>
      </c>
      <c r="F111" s="76">
        <v>0</v>
      </c>
      <c r="G111" s="165">
        <v>0</v>
      </c>
      <c r="H111" s="166">
        <v>0</v>
      </c>
      <c r="I111" s="166">
        <v>0</v>
      </c>
      <c r="J111" s="164">
        <v>3429351</v>
      </c>
      <c r="K111" s="108">
        <v>30605822</v>
      </c>
      <c r="L111" s="117">
        <v>0.88795102448155128</v>
      </c>
      <c r="M111" s="146" t="s">
        <v>60</v>
      </c>
    </row>
    <row r="112" spans="1:13" ht="38.25" x14ac:dyDescent="0.25">
      <c r="A112" s="218"/>
      <c r="B112" s="218"/>
      <c r="C112" s="21" t="s">
        <v>58</v>
      </c>
      <c r="D112" s="164">
        <v>3882353</v>
      </c>
      <c r="E112" s="71">
        <v>1468652</v>
      </c>
      <c r="F112" s="76">
        <v>0</v>
      </c>
      <c r="G112" s="165">
        <v>0</v>
      </c>
      <c r="H112" s="166">
        <v>0</v>
      </c>
      <c r="I112" s="166">
        <v>0</v>
      </c>
      <c r="J112" s="164">
        <v>1468652</v>
      </c>
      <c r="K112" s="108">
        <v>5351005</v>
      </c>
      <c r="L112" s="117">
        <v>0.72553716544835967</v>
      </c>
      <c r="M112" s="146" t="s">
        <v>60</v>
      </c>
    </row>
    <row r="113" spans="1:13" ht="25.5" x14ac:dyDescent="0.25">
      <c r="A113" s="218"/>
      <c r="B113" s="218"/>
      <c r="C113" s="21" t="s">
        <v>0</v>
      </c>
      <c r="D113" s="164">
        <v>1941176</v>
      </c>
      <c r="E113" s="71">
        <v>1843570</v>
      </c>
      <c r="F113" s="76">
        <v>0</v>
      </c>
      <c r="G113" s="165">
        <v>0</v>
      </c>
      <c r="H113" s="166">
        <v>0</v>
      </c>
      <c r="I113" s="166">
        <v>0</v>
      </c>
      <c r="J113" s="164">
        <v>1843570</v>
      </c>
      <c r="K113" s="108">
        <v>3784746</v>
      </c>
      <c r="L113" s="117">
        <v>0.51289465660311151</v>
      </c>
      <c r="M113" s="146" t="s">
        <v>60</v>
      </c>
    </row>
    <row r="114" spans="1:13" x14ac:dyDescent="0.25">
      <c r="A114" s="219"/>
      <c r="B114" s="219"/>
      <c r="C114" s="35" t="s">
        <v>1</v>
      </c>
      <c r="D114" s="56">
        <v>33000000</v>
      </c>
      <c r="E114" s="72">
        <v>6741573</v>
      </c>
      <c r="F114" s="72">
        <v>0</v>
      </c>
      <c r="G114" s="86">
        <v>0</v>
      </c>
      <c r="H114" s="15">
        <v>0</v>
      </c>
      <c r="I114" s="15">
        <v>0</v>
      </c>
      <c r="J114" s="56">
        <v>6741573</v>
      </c>
      <c r="K114" s="109">
        <v>39741573</v>
      </c>
      <c r="L114" s="118">
        <v>0.83036471656519484</v>
      </c>
      <c r="M114" s="146" t="s">
        <v>60</v>
      </c>
    </row>
    <row r="115" spans="1:13" ht="25.5" x14ac:dyDescent="0.25">
      <c r="A115" s="217" t="s">
        <v>41</v>
      </c>
      <c r="B115" s="217" t="s">
        <v>73</v>
      </c>
      <c r="C115" s="21" t="s">
        <v>2</v>
      </c>
      <c r="D115" s="184">
        <v>70305742</v>
      </c>
      <c r="E115" s="186">
        <v>57821026</v>
      </c>
      <c r="F115" s="76">
        <v>0</v>
      </c>
      <c r="G115" s="165">
        <v>0</v>
      </c>
      <c r="H115" s="166">
        <v>0</v>
      </c>
      <c r="I115" s="166">
        <v>0</v>
      </c>
      <c r="J115" s="184">
        <v>57821026</v>
      </c>
      <c r="K115" s="108">
        <v>128126768</v>
      </c>
      <c r="L115" s="117">
        <v>0.54872017063600631</v>
      </c>
      <c r="M115" s="146" t="s">
        <v>60</v>
      </c>
    </row>
    <row r="116" spans="1:13" ht="38.25" x14ac:dyDescent="0.25">
      <c r="A116" s="218"/>
      <c r="B116" s="218"/>
      <c r="C116" s="21" t="s">
        <v>58</v>
      </c>
      <c r="D116" s="184">
        <v>10043677</v>
      </c>
      <c r="E116" s="186">
        <v>14011753</v>
      </c>
      <c r="F116" s="76">
        <v>0</v>
      </c>
      <c r="G116" s="165">
        <v>0</v>
      </c>
      <c r="H116" s="166">
        <v>0</v>
      </c>
      <c r="I116" s="166">
        <v>0</v>
      </c>
      <c r="J116" s="184">
        <v>14011753</v>
      </c>
      <c r="K116" s="108">
        <v>24055430</v>
      </c>
      <c r="L116" s="117">
        <v>0.41752223926157211</v>
      </c>
      <c r="M116" s="146" t="s">
        <v>60</v>
      </c>
    </row>
    <row r="117" spans="1:13" ht="25.5" x14ac:dyDescent="0.25">
      <c r="A117" s="218"/>
      <c r="B117" s="218"/>
      <c r="C117" s="21" t="s">
        <v>0</v>
      </c>
      <c r="D117" s="184">
        <v>5021839</v>
      </c>
      <c r="E117" s="186">
        <v>14738479</v>
      </c>
      <c r="F117" s="76">
        <v>0</v>
      </c>
      <c r="G117" s="165">
        <v>0</v>
      </c>
      <c r="H117" s="166">
        <v>0</v>
      </c>
      <c r="I117" s="166">
        <v>0</v>
      </c>
      <c r="J117" s="184">
        <v>14738479</v>
      </c>
      <c r="K117" s="108">
        <v>19760318</v>
      </c>
      <c r="L117" s="117">
        <v>0.25413755993198084</v>
      </c>
      <c r="M117" s="146" t="s">
        <v>60</v>
      </c>
    </row>
    <row r="118" spans="1:13" x14ac:dyDescent="0.25">
      <c r="A118" s="219"/>
      <c r="B118" s="219"/>
      <c r="C118" s="35" t="s">
        <v>1</v>
      </c>
      <c r="D118" s="56">
        <v>85371258</v>
      </c>
      <c r="E118" s="72">
        <v>86571258</v>
      </c>
      <c r="F118" s="72">
        <v>0</v>
      </c>
      <c r="G118" s="86">
        <v>0</v>
      </c>
      <c r="H118" s="15">
        <v>0</v>
      </c>
      <c r="I118" s="15">
        <v>0</v>
      </c>
      <c r="J118" s="185">
        <v>86571258</v>
      </c>
      <c r="K118" s="109">
        <v>171942516</v>
      </c>
      <c r="L118" s="118">
        <v>0.49651046167080631</v>
      </c>
      <c r="M118" s="146" t="s">
        <v>60</v>
      </c>
    </row>
    <row r="119" spans="1:13" ht="25.5" x14ac:dyDescent="0.25">
      <c r="A119" s="217" t="s">
        <v>42</v>
      </c>
      <c r="B119" s="217" t="s">
        <v>73</v>
      </c>
      <c r="C119" s="21" t="s">
        <v>2</v>
      </c>
      <c r="D119" s="164">
        <v>33764706</v>
      </c>
      <c r="E119" s="71">
        <v>0</v>
      </c>
      <c r="F119" s="76">
        <v>0</v>
      </c>
      <c r="G119" s="165">
        <v>0</v>
      </c>
      <c r="H119" s="166">
        <v>0</v>
      </c>
      <c r="I119" s="166">
        <v>0</v>
      </c>
      <c r="J119" s="164">
        <v>0</v>
      </c>
      <c r="K119" s="108">
        <v>33764706</v>
      </c>
      <c r="L119" s="117">
        <v>1</v>
      </c>
      <c r="M119" s="146" t="s">
        <v>60</v>
      </c>
    </row>
    <row r="120" spans="1:13" ht="38.25" x14ac:dyDescent="0.25">
      <c r="A120" s="218"/>
      <c r="B120" s="218"/>
      <c r="C120" s="21" t="s">
        <v>58</v>
      </c>
      <c r="D120" s="164">
        <v>4823529</v>
      </c>
      <c r="E120" s="71">
        <v>0</v>
      </c>
      <c r="F120" s="76">
        <v>0</v>
      </c>
      <c r="G120" s="165">
        <v>0</v>
      </c>
      <c r="H120" s="166">
        <v>0</v>
      </c>
      <c r="I120" s="166">
        <v>0</v>
      </c>
      <c r="J120" s="164">
        <v>0</v>
      </c>
      <c r="K120" s="108">
        <v>4823529</v>
      </c>
      <c r="L120" s="117">
        <v>1</v>
      </c>
      <c r="M120" s="146" t="s">
        <v>60</v>
      </c>
    </row>
    <row r="121" spans="1:13" ht="25.5" x14ac:dyDescent="0.25">
      <c r="A121" s="218"/>
      <c r="B121" s="218"/>
      <c r="C121" s="21" t="s">
        <v>0</v>
      </c>
      <c r="D121" s="164">
        <v>2411765</v>
      </c>
      <c r="E121" s="71">
        <v>0</v>
      </c>
      <c r="F121" s="76">
        <v>0</v>
      </c>
      <c r="G121" s="165">
        <v>0</v>
      </c>
      <c r="H121" s="166">
        <v>0</v>
      </c>
      <c r="I121" s="166">
        <v>0</v>
      </c>
      <c r="J121" s="164">
        <v>0</v>
      </c>
      <c r="K121" s="108">
        <v>2411765</v>
      </c>
      <c r="L121" s="117">
        <v>1</v>
      </c>
      <c r="M121" s="146" t="s">
        <v>60</v>
      </c>
    </row>
    <row r="122" spans="1:13" x14ac:dyDescent="0.25">
      <c r="A122" s="219"/>
      <c r="B122" s="219"/>
      <c r="C122" s="35" t="s">
        <v>1</v>
      </c>
      <c r="D122" s="56">
        <v>41000000</v>
      </c>
      <c r="E122" s="72">
        <v>0</v>
      </c>
      <c r="F122" s="72">
        <v>0</v>
      </c>
      <c r="G122" s="86">
        <v>0</v>
      </c>
      <c r="H122" s="15">
        <v>0</v>
      </c>
      <c r="I122" s="15">
        <v>0</v>
      </c>
      <c r="J122" s="56">
        <v>0</v>
      </c>
      <c r="K122" s="109">
        <v>41000000</v>
      </c>
      <c r="L122" s="118">
        <v>1</v>
      </c>
      <c r="M122" s="146" t="s">
        <v>60</v>
      </c>
    </row>
    <row r="123" spans="1:13" ht="25.5" x14ac:dyDescent="0.25">
      <c r="A123" s="217" t="s">
        <v>43</v>
      </c>
      <c r="B123" s="217" t="s">
        <v>73</v>
      </c>
      <c r="C123" s="21" t="s">
        <v>2</v>
      </c>
      <c r="D123" s="184">
        <v>6176470</v>
      </c>
      <c r="E123" s="71">
        <v>0</v>
      </c>
      <c r="F123" s="76">
        <v>0</v>
      </c>
      <c r="G123" s="165">
        <v>0</v>
      </c>
      <c r="H123" s="166">
        <v>0</v>
      </c>
      <c r="I123" s="166">
        <v>0</v>
      </c>
      <c r="J123" s="164">
        <v>0</v>
      </c>
      <c r="K123" s="183">
        <v>6176470</v>
      </c>
      <c r="L123" s="117">
        <v>1</v>
      </c>
      <c r="M123" s="146" t="s">
        <v>60</v>
      </c>
    </row>
    <row r="124" spans="1:13" ht="38.25" x14ac:dyDescent="0.25">
      <c r="A124" s="218"/>
      <c r="B124" s="218"/>
      <c r="C124" s="21" t="s">
        <v>58</v>
      </c>
      <c r="D124" s="184">
        <v>882353</v>
      </c>
      <c r="E124" s="71">
        <v>0</v>
      </c>
      <c r="F124" s="76">
        <v>0</v>
      </c>
      <c r="G124" s="165">
        <v>0</v>
      </c>
      <c r="H124" s="166">
        <v>0</v>
      </c>
      <c r="I124" s="166">
        <v>0</v>
      </c>
      <c r="J124" s="164">
        <v>0</v>
      </c>
      <c r="K124" s="183">
        <v>882353</v>
      </c>
      <c r="L124" s="117">
        <v>1</v>
      </c>
      <c r="M124" s="146" t="s">
        <v>60</v>
      </c>
    </row>
    <row r="125" spans="1:13" ht="25.5" x14ac:dyDescent="0.25">
      <c r="A125" s="218"/>
      <c r="B125" s="218"/>
      <c r="C125" s="21" t="s">
        <v>0</v>
      </c>
      <c r="D125" s="184">
        <v>441177</v>
      </c>
      <c r="E125" s="71">
        <v>0</v>
      </c>
      <c r="F125" s="76">
        <v>0</v>
      </c>
      <c r="G125" s="165">
        <v>0</v>
      </c>
      <c r="H125" s="166">
        <v>0</v>
      </c>
      <c r="I125" s="166">
        <v>0</v>
      </c>
      <c r="J125" s="164">
        <v>0</v>
      </c>
      <c r="K125" s="183">
        <v>441177</v>
      </c>
      <c r="L125" s="117">
        <v>1</v>
      </c>
      <c r="M125" s="146" t="s">
        <v>60</v>
      </c>
    </row>
    <row r="126" spans="1:13" x14ac:dyDescent="0.25">
      <c r="A126" s="219"/>
      <c r="B126" s="219"/>
      <c r="C126" s="35" t="s">
        <v>1</v>
      </c>
      <c r="D126" s="56">
        <v>7500000</v>
      </c>
      <c r="E126" s="72">
        <v>0</v>
      </c>
      <c r="F126" s="72">
        <v>0</v>
      </c>
      <c r="G126" s="86">
        <v>0</v>
      </c>
      <c r="H126" s="15">
        <v>0</v>
      </c>
      <c r="I126" s="15">
        <v>0</v>
      </c>
      <c r="J126" s="56">
        <v>0</v>
      </c>
      <c r="K126" s="109">
        <v>7500000</v>
      </c>
      <c r="L126" s="118">
        <v>1</v>
      </c>
      <c r="M126" s="146" t="s">
        <v>60</v>
      </c>
    </row>
    <row r="127" spans="1:13" ht="25.5" x14ac:dyDescent="0.25">
      <c r="A127" s="217" t="s">
        <v>44</v>
      </c>
      <c r="B127" s="217" t="s">
        <v>73</v>
      </c>
      <c r="C127" s="21" t="s">
        <v>2</v>
      </c>
      <c r="D127" s="164">
        <v>66623529</v>
      </c>
      <c r="E127" s="71">
        <v>0</v>
      </c>
      <c r="F127" s="76">
        <v>0</v>
      </c>
      <c r="G127" s="165">
        <v>0</v>
      </c>
      <c r="H127" s="166">
        <v>0</v>
      </c>
      <c r="I127" s="166">
        <v>0</v>
      </c>
      <c r="J127" s="164">
        <v>0</v>
      </c>
      <c r="K127" s="108">
        <v>66623529</v>
      </c>
      <c r="L127" s="117">
        <v>1</v>
      </c>
      <c r="M127" s="146" t="s">
        <v>60</v>
      </c>
    </row>
    <row r="128" spans="1:13" ht="38.25" x14ac:dyDescent="0.25">
      <c r="A128" s="218"/>
      <c r="B128" s="218"/>
      <c r="C128" s="21" t="s">
        <v>58</v>
      </c>
      <c r="D128" s="164">
        <v>9517647</v>
      </c>
      <c r="E128" s="71">
        <v>0</v>
      </c>
      <c r="F128" s="76">
        <v>0</v>
      </c>
      <c r="G128" s="165">
        <v>0</v>
      </c>
      <c r="H128" s="166">
        <v>0</v>
      </c>
      <c r="I128" s="166">
        <v>0</v>
      </c>
      <c r="J128" s="164">
        <v>0</v>
      </c>
      <c r="K128" s="108">
        <v>9517647</v>
      </c>
      <c r="L128" s="117">
        <v>1</v>
      </c>
      <c r="M128" s="146" t="s">
        <v>60</v>
      </c>
    </row>
    <row r="129" spans="1:13" ht="25.5" x14ac:dyDescent="0.25">
      <c r="A129" s="218"/>
      <c r="B129" s="218"/>
      <c r="C129" s="21" t="s">
        <v>0</v>
      </c>
      <c r="D129" s="164">
        <v>4758824</v>
      </c>
      <c r="E129" s="71">
        <v>0</v>
      </c>
      <c r="F129" s="76">
        <v>0</v>
      </c>
      <c r="G129" s="165">
        <v>0</v>
      </c>
      <c r="H129" s="166">
        <v>0</v>
      </c>
      <c r="I129" s="166">
        <v>0</v>
      </c>
      <c r="J129" s="164">
        <v>0</v>
      </c>
      <c r="K129" s="108">
        <v>4758824</v>
      </c>
      <c r="L129" s="117">
        <v>1</v>
      </c>
      <c r="M129" s="146" t="s">
        <v>60</v>
      </c>
    </row>
    <row r="130" spans="1:13" x14ac:dyDescent="0.25">
      <c r="A130" s="219"/>
      <c r="B130" s="219"/>
      <c r="C130" s="35" t="s">
        <v>1</v>
      </c>
      <c r="D130" s="56">
        <v>80900000</v>
      </c>
      <c r="E130" s="72">
        <v>0</v>
      </c>
      <c r="F130" s="72">
        <v>0</v>
      </c>
      <c r="G130" s="86">
        <v>0</v>
      </c>
      <c r="H130" s="15">
        <v>0</v>
      </c>
      <c r="I130" s="15">
        <v>0</v>
      </c>
      <c r="J130" s="56">
        <v>0</v>
      </c>
      <c r="K130" s="109">
        <v>80900000</v>
      </c>
      <c r="L130" s="118">
        <v>1</v>
      </c>
      <c r="M130" s="146" t="s">
        <v>60</v>
      </c>
    </row>
    <row r="131" spans="1:13" ht="25.5" x14ac:dyDescent="0.25">
      <c r="A131" s="217" t="s">
        <v>45</v>
      </c>
      <c r="B131" s="217" t="s">
        <v>73</v>
      </c>
      <c r="C131" s="21" t="s">
        <v>2</v>
      </c>
      <c r="D131" s="164">
        <v>6588235</v>
      </c>
      <c r="E131" s="71">
        <v>0</v>
      </c>
      <c r="F131" s="76">
        <v>0</v>
      </c>
      <c r="G131" s="165">
        <v>0</v>
      </c>
      <c r="H131" s="166">
        <v>0</v>
      </c>
      <c r="I131" s="166">
        <v>0</v>
      </c>
      <c r="J131" s="164">
        <v>0</v>
      </c>
      <c r="K131" s="108">
        <v>6588235</v>
      </c>
      <c r="L131" s="117">
        <v>1</v>
      </c>
      <c r="M131" s="146" t="s">
        <v>60</v>
      </c>
    </row>
    <row r="132" spans="1:13" ht="38.25" x14ac:dyDescent="0.25">
      <c r="A132" s="218"/>
      <c r="B132" s="218"/>
      <c r="C132" s="21" t="s">
        <v>58</v>
      </c>
      <c r="D132" s="164">
        <v>941176</v>
      </c>
      <c r="E132" s="71">
        <v>0</v>
      </c>
      <c r="F132" s="76">
        <v>0</v>
      </c>
      <c r="G132" s="165">
        <v>0</v>
      </c>
      <c r="H132" s="166">
        <v>0</v>
      </c>
      <c r="I132" s="166">
        <v>0</v>
      </c>
      <c r="J132" s="164">
        <v>0</v>
      </c>
      <c r="K132" s="108">
        <v>941176</v>
      </c>
      <c r="L132" s="117">
        <v>1</v>
      </c>
      <c r="M132" s="146" t="s">
        <v>60</v>
      </c>
    </row>
    <row r="133" spans="1:13" ht="25.5" x14ac:dyDescent="0.25">
      <c r="A133" s="218"/>
      <c r="B133" s="218"/>
      <c r="C133" s="21" t="s">
        <v>0</v>
      </c>
      <c r="D133" s="164">
        <v>470589</v>
      </c>
      <c r="E133" s="71">
        <v>0</v>
      </c>
      <c r="F133" s="76">
        <v>0</v>
      </c>
      <c r="G133" s="165">
        <v>0</v>
      </c>
      <c r="H133" s="166">
        <v>0</v>
      </c>
      <c r="I133" s="166">
        <v>0</v>
      </c>
      <c r="J133" s="164">
        <v>0</v>
      </c>
      <c r="K133" s="108">
        <v>470589</v>
      </c>
      <c r="L133" s="117">
        <v>1</v>
      </c>
      <c r="M133" s="146" t="s">
        <v>60</v>
      </c>
    </row>
    <row r="134" spans="1:13" x14ac:dyDescent="0.25">
      <c r="A134" s="219"/>
      <c r="B134" s="219"/>
      <c r="C134" s="35" t="s">
        <v>1</v>
      </c>
      <c r="D134" s="56">
        <v>8000000</v>
      </c>
      <c r="E134" s="72">
        <v>0</v>
      </c>
      <c r="F134" s="72">
        <v>0</v>
      </c>
      <c r="G134" s="86">
        <v>0</v>
      </c>
      <c r="H134" s="15">
        <v>0</v>
      </c>
      <c r="I134" s="15">
        <v>0</v>
      </c>
      <c r="J134" s="56">
        <v>0</v>
      </c>
      <c r="K134" s="109">
        <v>8000000</v>
      </c>
      <c r="L134" s="118">
        <v>1</v>
      </c>
      <c r="M134" s="146" t="s">
        <v>60</v>
      </c>
    </row>
    <row r="135" spans="1:13" ht="25.5" x14ac:dyDescent="0.25">
      <c r="A135" s="217" t="s">
        <v>46</v>
      </c>
      <c r="B135" s="217" t="s">
        <v>73</v>
      </c>
      <c r="C135" s="21" t="s">
        <v>2</v>
      </c>
      <c r="D135" s="164">
        <v>337647059</v>
      </c>
      <c r="E135" s="71">
        <v>46040912</v>
      </c>
      <c r="F135" s="76">
        <v>0</v>
      </c>
      <c r="G135" s="165">
        <v>0</v>
      </c>
      <c r="H135" s="166">
        <v>0</v>
      </c>
      <c r="I135" s="166">
        <v>0</v>
      </c>
      <c r="J135" s="164">
        <v>46040912</v>
      </c>
      <c r="K135" s="108">
        <v>383687971</v>
      </c>
      <c r="L135" s="117">
        <v>0.88000428608693604</v>
      </c>
      <c r="M135" s="146" t="s">
        <v>60</v>
      </c>
    </row>
    <row r="136" spans="1:13" ht="38.25" x14ac:dyDescent="0.25">
      <c r="A136" s="218"/>
      <c r="B136" s="218"/>
      <c r="C136" s="21" t="s">
        <v>58</v>
      </c>
      <c r="D136" s="164">
        <v>48235294</v>
      </c>
      <c r="E136" s="71">
        <v>24451717</v>
      </c>
      <c r="F136" s="76">
        <v>0</v>
      </c>
      <c r="G136" s="165">
        <v>0</v>
      </c>
      <c r="H136" s="166">
        <v>0</v>
      </c>
      <c r="I136" s="166">
        <v>0</v>
      </c>
      <c r="J136" s="164">
        <v>24451717</v>
      </c>
      <c r="K136" s="108">
        <v>72687011</v>
      </c>
      <c r="L136" s="117">
        <v>0.66360266210423757</v>
      </c>
      <c r="M136" s="146" t="s">
        <v>60</v>
      </c>
    </row>
    <row r="137" spans="1:13" ht="25.5" x14ac:dyDescent="0.25">
      <c r="A137" s="218"/>
      <c r="B137" s="218"/>
      <c r="C137" s="21" t="s">
        <v>0</v>
      </c>
      <c r="D137" s="164">
        <v>24117647</v>
      </c>
      <c r="E137" s="71">
        <v>32007371</v>
      </c>
      <c r="F137" s="76">
        <v>0</v>
      </c>
      <c r="G137" s="165">
        <v>0</v>
      </c>
      <c r="H137" s="166">
        <v>0</v>
      </c>
      <c r="I137" s="166">
        <v>0</v>
      </c>
      <c r="J137" s="164">
        <v>32007371</v>
      </c>
      <c r="K137" s="108">
        <v>56125018</v>
      </c>
      <c r="L137" s="117">
        <v>0.42971294904529028</v>
      </c>
      <c r="M137" s="146" t="s">
        <v>60</v>
      </c>
    </row>
    <row r="138" spans="1:13" x14ac:dyDescent="0.25">
      <c r="A138" s="219"/>
      <c r="B138" s="219"/>
      <c r="C138" s="35" t="s">
        <v>1</v>
      </c>
      <c r="D138" s="56">
        <v>410000000</v>
      </c>
      <c r="E138" s="72">
        <v>102500000</v>
      </c>
      <c r="F138" s="72">
        <v>0</v>
      </c>
      <c r="G138" s="86">
        <v>0</v>
      </c>
      <c r="H138" s="15">
        <v>0</v>
      </c>
      <c r="I138" s="15">
        <v>0</v>
      </c>
      <c r="J138" s="56">
        <v>102500000</v>
      </c>
      <c r="K138" s="109">
        <v>512500000</v>
      </c>
      <c r="L138" s="118">
        <v>0.8</v>
      </c>
      <c r="M138" s="146" t="s">
        <v>60</v>
      </c>
    </row>
    <row r="139" spans="1:13" ht="25.5" x14ac:dyDescent="0.25">
      <c r="A139" s="217" t="s">
        <v>47</v>
      </c>
      <c r="B139" s="217" t="s">
        <v>73</v>
      </c>
      <c r="C139" s="21" t="s">
        <v>2</v>
      </c>
      <c r="D139" s="164">
        <v>195876470</v>
      </c>
      <c r="E139" s="71">
        <v>0</v>
      </c>
      <c r="F139" s="76">
        <v>0</v>
      </c>
      <c r="G139" s="165">
        <v>0</v>
      </c>
      <c r="H139" s="166">
        <v>0</v>
      </c>
      <c r="I139" s="166">
        <v>0</v>
      </c>
      <c r="J139" s="164">
        <v>0</v>
      </c>
      <c r="K139" s="108">
        <v>195876470</v>
      </c>
      <c r="L139" s="117">
        <v>1</v>
      </c>
      <c r="M139" s="146" t="s">
        <v>60</v>
      </c>
    </row>
    <row r="140" spans="1:13" ht="38.25" x14ac:dyDescent="0.25">
      <c r="A140" s="218"/>
      <c r="B140" s="218"/>
      <c r="C140" s="21" t="s">
        <v>58</v>
      </c>
      <c r="D140" s="164">
        <v>27982354</v>
      </c>
      <c r="E140" s="71">
        <v>0</v>
      </c>
      <c r="F140" s="76">
        <v>0</v>
      </c>
      <c r="G140" s="165">
        <v>0</v>
      </c>
      <c r="H140" s="166">
        <v>0</v>
      </c>
      <c r="I140" s="166">
        <v>0</v>
      </c>
      <c r="J140" s="164">
        <v>0</v>
      </c>
      <c r="K140" s="108">
        <v>27982354</v>
      </c>
      <c r="L140" s="117">
        <v>1</v>
      </c>
      <c r="M140" s="146" t="s">
        <v>60</v>
      </c>
    </row>
    <row r="141" spans="1:13" ht="25.5" x14ac:dyDescent="0.25">
      <c r="A141" s="218"/>
      <c r="B141" s="218"/>
      <c r="C141" s="21" t="s">
        <v>0</v>
      </c>
      <c r="D141" s="164">
        <v>13991176</v>
      </c>
      <c r="E141" s="71">
        <v>0</v>
      </c>
      <c r="F141" s="76">
        <v>0</v>
      </c>
      <c r="G141" s="165">
        <v>0</v>
      </c>
      <c r="H141" s="166">
        <v>0</v>
      </c>
      <c r="I141" s="166">
        <v>0</v>
      </c>
      <c r="J141" s="164">
        <v>0</v>
      </c>
      <c r="K141" s="108">
        <v>13991176</v>
      </c>
      <c r="L141" s="117">
        <v>1</v>
      </c>
      <c r="M141" s="146" t="s">
        <v>60</v>
      </c>
    </row>
    <row r="142" spans="1:13" x14ac:dyDescent="0.25">
      <c r="A142" s="219"/>
      <c r="B142" s="219"/>
      <c r="C142" s="35" t="s">
        <v>1</v>
      </c>
      <c r="D142" s="56">
        <v>237850000</v>
      </c>
      <c r="E142" s="72">
        <v>0</v>
      </c>
      <c r="F142" s="72">
        <v>0</v>
      </c>
      <c r="G142" s="86">
        <v>0</v>
      </c>
      <c r="H142" s="15">
        <v>0</v>
      </c>
      <c r="I142" s="15">
        <v>0</v>
      </c>
      <c r="J142" s="56">
        <v>0</v>
      </c>
      <c r="K142" s="109">
        <v>237850000</v>
      </c>
      <c r="L142" s="118">
        <v>1</v>
      </c>
      <c r="M142" s="146" t="s">
        <v>60</v>
      </c>
    </row>
    <row r="143" spans="1:13" ht="25.5" x14ac:dyDescent="0.25">
      <c r="A143" s="217" t="s">
        <v>48</v>
      </c>
      <c r="B143" s="217" t="s">
        <v>73</v>
      </c>
      <c r="C143" s="21" t="s">
        <v>2</v>
      </c>
      <c r="D143" s="164">
        <v>135700141</v>
      </c>
      <c r="E143" s="76">
        <v>117387689</v>
      </c>
      <c r="F143" s="76">
        <v>0</v>
      </c>
      <c r="G143" s="165">
        <v>0</v>
      </c>
      <c r="H143" s="166">
        <v>0</v>
      </c>
      <c r="I143" s="166">
        <v>0</v>
      </c>
      <c r="J143" s="164">
        <v>117387689</v>
      </c>
      <c r="K143" s="108">
        <v>253087830</v>
      </c>
      <c r="L143" s="117">
        <v>0.53617805723807421</v>
      </c>
      <c r="M143" s="146" t="s">
        <v>60</v>
      </c>
    </row>
    <row r="144" spans="1:13" ht="38.25" x14ac:dyDescent="0.25">
      <c r="A144" s="218"/>
      <c r="B144" s="218"/>
      <c r="C144" s="21" t="s">
        <v>58</v>
      </c>
      <c r="D144" s="164">
        <v>19385734</v>
      </c>
      <c r="E144" s="71">
        <v>30401406</v>
      </c>
      <c r="F144" s="76">
        <v>0</v>
      </c>
      <c r="G144" s="165">
        <v>0</v>
      </c>
      <c r="H144" s="166">
        <v>0</v>
      </c>
      <c r="I144" s="166">
        <v>0</v>
      </c>
      <c r="J144" s="164">
        <v>30401406</v>
      </c>
      <c r="K144" s="108">
        <v>49787140</v>
      </c>
      <c r="L144" s="117">
        <v>0.38937231582292137</v>
      </c>
      <c r="M144" s="146" t="s">
        <v>60</v>
      </c>
    </row>
    <row r="145" spans="1:13" ht="25.5" x14ac:dyDescent="0.25">
      <c r="A145" s="218"/>
      <c r="B145" s="218"/>
      <c r="C145" s="21" t="s">
        <v>0</v>
      </c>
      <c r="D145" s="164">
        <v>9692867</v>
      </c>
      <c r="E145" s="71">
        <v>33966838</v>
      </c>
      <c r="F145" s="76">
        <v>0</v>
      </c>
      <c r="G145" s="165">
        <v>0</v>
      </c>
      <c r="H145" s="166">
        <v>0</v>
      </c>
      <c r="I145" s="166">
        <v>0</v>
      </c>
      <c r="J145" s="164">
        <v>33966838</v>
      </c>
      <c r="K145" s="108">
        <v>43659705</v>
      </c>
      <c r="L145" s="117">
        <v>0.22200944784212354</v>
      </c>
      <c r="M145" s="146" t="s">
        <v>60</v>
      </c>
    </row>
    <row r="146" spans="1:13" x14ac:dyDescent="0.25">
      <c r="A146" s="219"/>
      <c r="B146" s="219"/>
      <c r="C146" s="35" t="s">
        <v>1</v>
      </c>
      <c r="D146" s="56">
        <v>164778742</v>
      </c>
      <c r="E146" s="72">
        <v>181755933</v>
      </c>
      <c r="F146" s="72">
        <v>0</v>
      </c>
      <c r="G146" s="86">
        <v>0</v>
      </c>
      <c r="H146" s="15">
        <v>0</v>
      </c>
      <c r="I146" s="15">
        <v>0</v>
      </c>
      <c r="J146" s="56">
        <v>181755933</v>
      </c>
      <c r="K146" s="109">
        <v>346534675</v>
      </c>
      <c r="L146" s="118">
        <v>0.47550434022223026</v>
      </c>
      <c r="M146" s="146" t="s">
        <v>60</v>
      </c>
    </row>
    <row r="147" spans="1:13" x14ac:dyDescent="0.25">
      <c r="A147" s="2" t="s">
        <v>9</v>
      </c>
      <c r="B147" s="2"/>
      <c r="C147" s="8"/>
      <c r="D147" s="59">
        <v>1068400000</v>
      </c>
      <c r="E147" s="75">
        <v>377568764</v>
      </c>
      <c r="F147" s="75">
        <v>0</v>
      </c>
      <c r="G147" s="87">
        <v>0</v>
      </c>
      <c r="H147" s="9">
        <v>0</v>
      </c>
      <c r="I147" s="9">
        <v>0</v>
      </c>
      <c r="J147" s="59">
        <v>377568764</v>
      </c>
      <c r="K147" s="107">
        <v>1445968764</v>
      </c>
      <c r="L147" s="119">
        <v>0.73888179786434172</v>
      </c>
      <c r="M147" s="114" t="s">
        <v>60</v>
      </c>
    </row>
    <row r="148" spans="1:13" ht="25.5" x14ac:dyDescent="0.25">
      <c r="A148" s="226" t="s">
        <v>49</v>
      </c>
      <c r="B148" s="226"/>
      <c r="C148" s="4" t="s">
        <v>2</v>
      </c>
      <c r="D148" s="60">
        <v>658823530</v>
      </c>
      <c r="E148" s="77">
        <v>116262976</v>
      </c>
      <c r="F148" s="95">
        <v>0</v>
      </c>
      <c r="G148" s="88">
        <v>0</v>
      </c>
      <c r="H148" s="26">
        <v>0</v>
      </c>
      <c r="I148" s="26">
        <v>0</v>
      </c>
      <c r="J148" s="100">
        <v>116262976</v>
      </c>
      <c r="K148" s="110">
        <v>775086506</v>
      </c>
      <c r="L148" s="120">
        <v>0.84999999987098218</v>
      </c>
      <c r="M148" s="114" t="s">
        <v>60</v>
      </c>
    </row>
    <row r="149" spans="1:13" ht="38.25" x14ac:dyDescent="0.25">
      <c r="A149" s="227"/>
      <c r="B149" s="227"/>
      <c r="C149" s="4" t="s">
        <v>58</v>
      </c>
      <c r="D149" s="60">
        <v>94117647</v>
      </c>
      <c r="E149" s="77">
        <v>40336135</v>
      </c>
      <c r="F149" s="95">
        <v>0</v>
      </c>
      <c r="G149" s="88">
        <v>0</v>
      </c>
      <c r="H149" s="26">
        <v>0</v>
      </c>
      <c r="I149" s="26">
        <v>0</v>
      </c>
      <c r="J149" s="100">
        <v>40336135</v>
      </c>
      <c r="K149" s="110">
        <v>134453782</v>
      </c>
      <c r="L149" s="120">
        <v>0.69999999702500004</v>
      </c>
      <c r="M149" s="114" t="s">
        <v>60</v>
      </c>
    </row>
    <row r="150" spans="1:13" ht="25.5" x14ac:dyDescent="0.25">
      <c r="A150" s="227"/>
      <c r="B150" s="227"/>
      <c r="C150" s="4" t="s">
        <v>0</v>
      </c>
      <c r="D150" s="60">
        <v>47058823</v>
      </c>
      <c r="E150" s="77">
        <v>47058823</v>
      </c>
      <c r="F150" s="95">
        <v>0</v>
      </c>
      <c r="G150" s="88">
        <v>0</v>
      </c>
      <c r="H150" s="26">
        <v>0</v>
      </c>
      <c r="I150" s="26">
        <v>0</v>
      </c>
      <c r="J150" s="100">
        <v>47058823</v>
      </c>
      <c r="K150" s="110">
        <v>94117646</v>
      </c>
      <c r="L150" s="120">
        <v>0.5</v>
      </c>
      <c r="M150" s="114" t="s">
        <v>60</v>
      </c>
    </row>
    <row r="151" spans="1:13" x14ac:dyDescent="0.25">
      <c r="A151" s="228"/>
      <c r="B151" s="228"/>
      <c r="C151" s="17" t="s">
        <v>1</v>
      </c>
      <c r="D151" s="61">
        <v>800000000</v>
      </c>
      <c r="E151" s="78">
        <v>203657934</v>
      </c>
      <c r="F151" s="78">
        <v>0</v>
      </c>
      <c r="G151" s="89">
        <v>0</v>
      </c>
      <c r="H151" s="14">
        <v>0</v>
      </c>
      <c r="I151" s="14">
        <v>0</v>
      </c>
      <c r="J151" s="61">
        <v>203657934</v>
      </c>
      <c r="K151" s="111">
        <v>1003657934</v>
      </c>
      <c r="L151" s="121">
        <v>0.7970843181716929</v>
      </c>
      <c r="M151" s="114" t="s">
        <v>60</v>
      </c>
    </row>
    <row r="152" spans="1:13" ht="25.5" x14ac:dyDescent="0.25">
      <c r="A152" s="217" t="s">
        <v>50</v>
      </c>
      <c r="B152" s="217" t="s">
        <v>52</v>
      </c>
      <c r="C152" s="21" t="s">
        <v>2</v>
      </c>
      <c r="D152" s="164">
        <v>378741177</v>
      </c>
      <c r="E152" s="71">
        <v>116262976</v>
      </c>
      <c r="F152" s="76">
        <v>0</v>
      </c>
      <c r="G152" s="165">
        <v>0</v>
      </c>
      <c r="H152" s="166">
        <v>0</v>
      </c>
      <c r="I152" s="166">
        <v>0</v>
      </c>
      <c r="J152" s="164">
        <v>116262976</v>
      </c>
      <c r="K152" s="108">
        <v>495004153</v>
      </c>
      <c r="L152" s="117">
        <v>0.76512727156856808</v>
      </c>
      <c r="M152" s="146" t="s">
        <v>60</v>
      </c>
    </row>
    <row r="153" spans="1:13" ht="38.25" x14ac:dyDescent="0.25">
      <c r="A153" s="218"/>
      <c r="B153" s="218"/>
      <c r="C153" s="21" t="s">
        <v>58</v>
      </c>
      <c r="D153" s="164">
        <v>54105882</v>
      </c>
      <c r="E153" s="71">
        <v>40336135</v>
      </c>
      <c r="F153" s="76">
        <v>0</v>
      </c>
      <c r="G153" s="165">
        <v>0</v>
      </c>
      <c r="H153" s="166">
        <v>0</v>
      </c>
      <c r="I153" s="166">
        <v>0</v>
      </c>
      <c r="J153" s="164">
        <v>40336135</v>
      </c>
      <c r="K153" s="108">
        <v>94442017</v>
      </c>
      <c r="L153" s="117">
        <v>0.57290053430349752</v>
      </c>
      <c r="M153" s="146" t="s">
        <v>60</v>
      </c>
    </row>
    <row r="154" spans="1:13" ht="25.5" x14ac:dyDescent="0.25">
      <c r="A154" s="218"/>
      <c r="B154" s="218"/>
      <c r="C154" s="21" t="s">
        <v>0</v>
      </c>
      <c r="D154" s="164">
        <v>27052941</v>
      </c>
      <c r="E154" s="71">
        <v>47058823</v>
      </c>
      <c r="F154" s="76">
        <v>0</v>
      </c>
      <c r="G154" s="165">
        <v>0</v>
      </c>
      <c r="H154" s="166">
        <v>0</v>
      </c>
      <c r="I154" s="166">
        <v>0</v>
      </c>
      <c r="J154" s="164">
        <v>47058823</v>
      </c>
      <c r="K154" s="108">
        <v>74111764</v>
      </c>
      <c r="L154" s="117">
        <v>0.36502897164881948</v>
      </c>
      <c r="M154" s="146" t="s">
        <v>60</v>
      </c>
    </row>
    <row r="155" spans="1:13" x14ac:dyDescent="0.25">
      <c r="A155" s="219"/>
      <c r="B155" s="219"/>
      <c r="C155" s="35" t="s">
        <v>1</v>
      </c>
      <c r="D155" s="56">
        <v>459900000</v>
      </c>
      <c r="E155" s="72">
        <v>203657934</v>
      </c>
      <c r="F155" s="72">
        <v>0</v>
      </c>
      <c r="G155" s="86">
        <v>0</v>
      </c>
      <c r="H155" s="15">
        <v>0</v>
      </c>
      <c r="I155" s="15">
        <v>0</v>
      </c>
      <c r="J155" s="56">
        <v>203657934</v>
      </c>
      <c r="K155" s="109">
        <v>663557934</v>
      </c>
      <c r="L155" s="118">
        <v>0.69308190955938442</v>
      </c>
      <c r="M155" s="146" t="s">
        <v>60</v>
      </c>
    </row>
    <row r="156" spans="1:13" ht="25.5" x14ac:dyDescent="0.25">
      <c r="A156" s="217" t="s">
        <v>51</v>
      </c>
      <c r="B156" s="217" t="s">
        <v>52</v>
      </c>
      <c r="C156" s="21" t="s">
        <v>2</v>
      </c>
      <c r="D156" s="164">
        <v>142800000</v>
      </c>
      <c r="E156" s="71">
        <v>0</v>
      </c>
      <c r="F156" s="76">
        <v>0</v>
      </c>
      <c r="G156" s="165">
        <v>0</v>
      </c>
      <c r="H156" s="166">
        <v>0</v>
      </c>
      <c r="I156" s="166">
        <v>0</v>
      </c>
      <c r="J156" s="164">
        <v>0</v>
      </c>
      <c r="K156" s="108">
        <v>142800000</v>
      </c>
      <c r="L156" s="117">
        <v>1</v>
      </c>
      <c r="M156" s="146" t="s">
        <v>60</v>
      </c>
    </row>
    <row r="157" spans="1:13" ht="38.25" x14ac:dyDescent="0.25">
      <c r="A157" s="218"/>
      <c r="B157" s="218"/>
      <c r="C157" s="21" t="s">
        <v>58</v>
      </c>
      <c r="D157" s="164">
        <v>20400000</v>
      </c>
      <c r="E157" s="71">
        <v>0</v>
      </c>
      <c r="F157" s="76">
        <v>0</v>
      </c>
      <c r="G157" s="165">
        <v>0</v>
      </c>
      <c r="H157" s="166">
        <v>0</v>
      </c>
      <c r="I157" s="166">
        <v>0</v>
      </c>
      <c r="J157" s="164">
        <v>0</v>
      </c>
      <c r="K157" s="108">
        <v>20400000</v>
      </c>
      <c r="L157" s="117">
        <v>1</v>
      </c>
      <c r="M157" s="146" t="s">
        <v>60</v>
      </c>
    </row>
    <row r="158" spans="1:13" ht="25.5" x14ac:dyDescent="0.25">
      <c r="A158" s="218"/>
      <c r="B158" s="218"/>
      <c r="C158" s="21" t="s">
        <v>0</v>
      </c>
      <c r="D158" s="164">
        <v>10200000</v>
      </c>
      <c r="E158" s="71">
        <v>0</v>
      </c>
      <c r="F158" s="76">
        <v>0</v>
      </c>
      <c r="G158" s="165">
        <v>0</v>
      </c>
      <c r="H158" s="166">
        <v>0</v>
      </c>
      <c r="I158" s="166">
        <v>0</v>
      </c>
      <c r="J158" s="164">
        <v>0</v>
      </c>
      <c r="K158" s="108">
        <v>10200000</v>
      </c>
      <c r="L158" s="117">
        <v>1</v>
      </c>
      <c r="M158" s="146" t="s">
        <v>60</v>
      </c>
    </row>
    <row r="159" spans="1:13" x14ac:dyDescent="0.25">
      <c r="A159" s="219"/>
      <c r="B159" s="219"/>
      <c r="C159" s="35" t="s">
        <v>1</v>
      </c>
      <c r="D159" s="56">
        <v>173400000</v>
      </c>
      <c r="E159" s="72">
        <v>0</v>
      </c>
      <c r="F159" s="72">
        <v>0</v>
      </c>
      <c r="G159" s="86">
        <v>0</v>
      </c>
      <c r="H159" s="15">
        <v>0</v>
      </c>
      <c r="I159" s="15">
        <v>0</v>
      </c>
      <c r="J159" s="56">
        <v>0</v>
      </c>
      <c r="K159" s="109">
        <v>173400000</v>
      </c>
      <c r="L159" s="118">
        <v>1</v>
      </c>
      <c r="M159" s="146" t="s">
        <v>60</v>
      </c>
    </row>
    <row r="160" spans="1:13" x14ac:dyDescent="0.25">
      <c r="A160" s="2" t="s">
        <v>10</v>
      </c>
      <c r="B160" s="10"/>
      <c r="C160" s="8"/>
      <c r="D160" s="59">
        <v>633300000</v>
      </c>
      <c r="E160" s="75">
        <v>203657934</v>
      </c>
      <c r="F160" s="75">
        <v>0</v>
      </c>
      <c r="G160" s="87">
        <v>0</v>
      </c>
      <c r="H160" s="9">
        <v>0</v>
      </c>
      <c r="I160" s="9">
        <v>0</v>
      </c>
      <c r="J160" s="59">
        <v>203657934</v>
      </c>
      <c r="K160" s="107">
        <v>836957934</v>
      </c>
      <c r="L160" s="119">
        <v>0.75666885308479559</v>
      </c>
      <c r="M160" s="114" t="s">
        <v>60</v>
      </c>
    </row>
    <row r="161" spans="1:13" ht="25.5" x14ac:dyDescent="0.25">
      <c r="A161" s="217" t="s">
        <v>54</v>
      </c>
      <c r="B161" s="217" t="s">
        <v>53</v>
      </c>
      <c r="C161" s="21" t="s">
        <v>2</v>
      </c>
      <c r="D161" s="164">
        <v>137282353</v>
      </c>
      <c r="E161" s="71">
        <v>0</v>
      </c>
      <c r="F161" s="76">
        <v>0</v>
      </c>
      <c r="G161" s="165">
        <v>0</v>
      </c>
      <c r="H161" s="166">
        <v>0</v>
      </c>
      <c r="I161" s="166">
        <v>0</v>
      </c>
      <c r="J161" s="164">
        <v>0</v>
      </c>
      <c r="K161" s="108">
        <v>137282353</v>
      </c>
      <c r="L161" s="117">
        <v>1</v>
      </c>
      <c r="M161" s="146" t="s">
        <v>60</v>
      </c>
    </row>
    <row r="162" spans="1:13" ht="38.25" x14ac:dyDescent="0.25">
      <c r="A162" s="218"/>
      <c r="B162" s="218"/>
      <c r="C162" s="21" t="s">
        <v>58</v>
      </c>
      <c r="D162" s="164">
        <v>19611765</v>
      </c>
      <c r="E162" s="71">
        <v>0</v>
      </c>
      <c r="F162" s="76">
        <v>0</v>
      </c>
      <c r="G162" s="165">
        <v>0</v>
      </c>
      <c r="H162" s="166">
        <v>0</v>
      </c>
      <c r="I162" s="166">
        <v>0</v>
      </c>
      <c r="J162" s="164">
        <v>0</v>
      </c>
      <c r="K162" s="108">
        <v>19611765</v>
      </c>
      <c r="L162" s="117">
        <v>1</v>
      </c>
      <c r="M162" s="146" t="s">
        <v>60</v>
      </c>
    </row>
    <row r="163" spans="1:13" ht="25.5" x14ac:dyDescent="0.25">
      <c r="A163" s="218"/>
      <c r="B163" s="218"/>
      <c r="C163" s="21" t="s">
        <v>0</v>
      </c>
      <c r="D163" s="164">
        <v>9805882</v>
      </c>
      <c r="E163" s="71">
        <v>0</v>
      </c>
      <c r="F163" s="76">
        <v>0</v>
      </c>
      <c r="G163" s="165">
        <v>0</v>
      </c>
      <c r="H163" s="166">
        <v>0</v>
      </c>
      <c r="I163" s="166">
        <v>0</v>
      </c>
      <c r="J163" s="164">
        <v>0</v>
      </c>
      <c r="K163" s="108">
        <v>9805882</v>
      </c>
      <c r="L163" s="117">
        <v>1</v>
      </c>
      <c r="M163" s="146" t="s">
        <v>60</v>
      </c>
    </row>
    <row r="164" spans="1:13" x14ac:dyDescent="0.25">
      <c r="A164" s="219"/>
      <c r="B164" s="219"/>
      <c r="C164" s="35" t="s">
        <v>1</v>
      </c>
      <c r="D164" s="56">
        <v>166700000</v>
      </c>
      <c r="E164" s="72">
        <v>0</v>
      </c>
      <c r="F164" s="72">
        <v>0</v>
      </c>
      <c r="G164" s="86">
        <v>0</v>
      </c>
      <c r="H164" s="15">
        <v>0</v>
      </c>
      <c r="I164" s="15">
        <v>0</v>
      </c>
      <c r="J164" s="56">
        <v>0</v>
      </c>
      <c r="K164" s="109">
        <v>166700000</v>
      </c>
      <c r="L164" s="117">
        <v>1</v>
      </c>
      <c r="M164" s="146" t="s">
        <v>60</v>
      </c>
    </row>
    <row r="165" spans="1:13" x14ac:dyDescent="0.25">
      <c r="A165" s="2" t="s">
        <v>11</v>
      </c>
      <c r="B165" s="2"/>
      <c r="C165" s="8"/>
      <c r="D165" s="62">
        <v>166700000</v>
      </c>
      <c r="E165" s="75">
        <v>0</v>
      </c>
      <c r="F165" s="75">
        <v>0</v>
      </c>
      <c r="G165" s="90">
        <v>0</v>
      </c>
      <c r="H165" s="27">
        <v>0</v>
      </c>
      <c r="I165" s="27">
        <v>0</v>
      </c>
      <c r="J165" s="62">
        <v>0</v>
      </c>
      <c r="K165" s="107">
        <v>166700000</v>
      </c>
      <c r="L165" s="119">
        <v>1</v>
      </c>
      <c r="M165" s="114" t="s">
        <v>60</v>
      </c>
    </row>
    <row r="166" spans="1:13" ht="25.5" x14ac:dyDescent="0.25">
      <c r="A166" s="226" t="s">
        <v>12</v>
      </c>
      <c r="B166" s="226"/>
      <c r="C166" s="22" t="s">
        <v>2</v>
      </c>
      <c r="D166" s="63">
        <v>131323988</v>
      </c>
      <c r="E166" s="77">
        <v>23174822</v>
      </c>
      <c r="F166" s="95">
        <v>23174822</v>
      </c>
      <c r="G166" s="91">
        <v>23174822</v>
      </c>
      <c r="H166" s="37">
        <v>0</v>
      </c>
      <c r="I166" s="37">
        <v>0</v>
      </c>
      <c r="J166" s="63">
        <v>0</v>
      </c>
      <c r="K166" s="110">
        <v>154498810</v>
      </c>
      <c r="L166" s="122">
        <v>0.84999999676372917</v>
      </c>
      <c r="M166" s="114" t="s">
        <v>60</v>
      </c>
    </row>
    <row r="167" spans="1:13" ht="38.25" x14ac:dyDescent="0.25">
      <c r="A167" s="227"/>
      <c r="B167" s="227"/>
      <c r="C167" s="22" t="s">
        <v>58</v>
      </c>
      <c r="D167" s="63">
        <v>18760570</v>
      </c>
      <c r="E167" s="77">
        <v>8040245</v>
      </c>
      <c r="F167" s="95">
        <v>8040245</v>
      </c>
      <c r="G167" s="92">
        <v>8040245</v>
      </c>
      <c r="H167" s="38">
        <v>0</v>
      </c>
      <c r="I167" s="38">
        <v>0</v>
      </c>
      <c r="J167" s="63">
        <v>0</v>
      </c>
      <c r="K167" s="110">
        <v>26800815</v>
      </c>
      <c r="L167" s="122">
        <v>0.69999998134385089</v>
      </c>
      <c r="M167" s="114" t="s">
        <v>60</v>
      </c>
    </row>
    <row r="168" spans="1:13" ht="25.5" x14ac:dyDescent="0.25">
      <c r="A168" s="227"/>
      <c r="B168" s="227"/>
      <c r="C168" s="22" t="s">
        <v>0</v>
      </c>
      <c r="D168" s="63">
        <v>9380285</v>
      </c>
      <c r="E168" s="77">
        <v>9380285</v>
      </c>
      <c r="F168" s="95">
        <v>9380285</v>
      </c>
      <c r="G168" s="92">
        <v>9380285</v>
      </c>
      <c r="H168" s="38">
        <v>0</v>
      </c>
      <c r="I168" s="38">
        <v>0</v>
      </c>
      <c r="J168" s="63">
        <v>0</v>
      </c>
      <c r="K168" s="110">
        <v>18760570</v>
      </c>
      <c r="L168" s="122">
        <v>0.5</v>
      </c>
      <c r="M168" s="114" t="s">
        <v>60</v>
      </c>
    </row>
    <row r="169" spans="1:13" x14ac:dyDescent="0.25">
      <c r="A169" s="228"/>
      <c r="B169" s="228"/>
      <c r="C169" s="23" t="s">
        <v>1</v>
      </c>
      <c r="D169" s="64">
        <v>159464843</v>
      </c>
      <c r="E169" s="78">
        <v>40595352</v>
      </c>
      <c r="F169" s="78">
        <v>40595352</v>
      </c>
      <c r="G169" s="93">
        <v>40595352</v>
      </c>
      <c r="H169" s="24">
        <v>0</v>
      </c>
      <c r="I169" s="24">
        <v>0</v>
      </c>
      <c r="J169" s="64">
        <v>0</v>
      </c>
      <c r="K169" s="111">
        <v>200060195</v>
      </c>
      <c r="L169" s="121">
        <v>0.79708431254903056</v>
      </c>
      <c r="M169" s="114" t="s">
        <v>60</v>
      </c>
    </row>
    <row r="170" spans="1:13" ht="25.5" x14ac:dyDescent="0.25">
      <c r="A170" s="229" t="s">
        <v>55</v>
      </c>
      <c r="B170" s="229" t="s">
        <v>56</v>
      </c>
      <c r="C170" s="147" t="s">
        <v>2</v>
      </c>
      <c r="D170" s="160">
        <v>131323988</v>
      </c>
      <c r="E170" s="71">
        <v>23174822</v>
      </c>
      <c r="F170" s="76">
        <v>23174822</v>
      </c>
      <c r="G170" s="161">
        <v>23174822</v>
      </c>
      <c r="H170" s="162">
        <v>0</v>
      </c>
      <c r="I170" s="162">
        <v>0</v>
      </c>
      <c r="J170" s="163">
        <v>0</v>
      </c>
      <c r="K170" s="108">
        <v>154498810</v>
      </c>
      <c r="L170" s="123">
        <v>0.84999999676372917</v>
      </c>
      <c r="M170" s="146" t="s">
        <v>60</v>
      </c>
    </row>
    <row r="171" spans="1:13" ht="38.25" x14ac:dyDescent="0.25">
      <c r="A171" s="230"/>
      <c r="B171" s="230"/>
      <c r="C171" s="147" t="s">
        <v>58</v>
      </c>
      <c r="D171" s="160">
        <v>18760570</v>
      </c>
      <c r="E171" s="71">
        <v>8040245</v>
      </c>
      <c r="F171" s="76">
        <v>8040245</v>
      </c>
      <c r="G171" s="161">
        <v>8040245</v>
      </c>
      <c r="H171" s="162">
        <v>0</v>
      </c>
      <c r="I171" s="162">
        <v>0</v>
      </c>
      <c r="J171" s="163">
        <v>0</v>
      </c>
      <c r="K171" s="108">
        <v>26800815</v>
      </c>
      <c r="L171" s="123">
        <v>0.69999998134385089</v>
      </c>
      <c r="M171" s="146" t="s">
        <v>60</v>
      </c>
    </row>
    <row r="172" spans="1:13" ht="25.5" x14ac:dyDescent="0.25">
      <c r="A172" s="230"/>
      <c r="B172" s="230"/>
      <c r="C172" s="147" t="s">
        <v>0</v>
      </c>
      <c r="D172" s="160">
        <v>9380285</v>
      </c>
      <c r="E172" s="71">
        <v>9380285</v>
      </c>
      <c r="F172" s="76">
        <v>9380285</v>
      </c>
      <c r="G172" s="161">
        <v>9380285</v>
      </c>
      <c r="H172" s="162">
        <v>0</v>
      </c>
      <c r="I172" s="162">
        <v>0</v>
      </c>
      <c r="J172" s="163">
        <v>0</v>
      </c>
      <c r="K172" s="108">
        <v>18760570</v>
      </c>
      <c r="L172" s="123">
        <v>0.5</v>
      </c>
      <c r="M172" s="146" t="s">
        <v>60</v>
      </c>
    </row>
    <row r="173" spans="1:13" x14ac:dyDescent="0.25">
      <c r="A173" s="231"/>
      <c r="B173" s="231"/>
      <c r="C173" s="35" t="s">
        <v>1</v>
      </c>
      <c r="D173" s="56">
        <v>159464843</v>
      </c>
      <c r="E173" s="72">
        <v>40595352</v>
      </c>
      <c r="F173" s="72">
        <v>40595352</v>
      </c>
      <c r="G173" s="82">
        <v>40595352</v>
      </c>
      <c r="H173" s="7">
        <v>0</v>
      </c>
      <c r="I173" s="7">
        <v>0</v>
      </c>
      <c r="J173" s="98">
        <v>0</v>
      </c>
      <c r="K173" s="109">
        <v>200060195</v>
      </c>
      <c r="L173" s="118">
        <v>0.79708431254903056</v>
      </c>
      <c r="M173" s="146" t="s">
        <v>60</v>
      </c>
    </row>
    <row r="174" spans="1:13" ht="38.25" x14ac:dyDescent="0.25">
      <c r="A174" s="232" t="s">
        <v>13</v>
      </c>
      <c r="B174" s="233"/>
      <c r="C174" s="13" t="s">
        <v>2</v>
      </c>
      <c r="D174" s="65">
        <v>6566199420</v>
      </c>
      <c r="E174" s="79">
        <v>1158741076</v>
      </c>
      <c r="F174" s="79">
        <v>23174822</v>
      </c>
      <c r="G174" s="66">
        <v>23174822</v>
      </c>
      <c r="H174" s="20">
        <v>0</v>
      </c>
      <c r="I174" s="20">
        <v>0</v>
      </c>
      <c r="J174" s="65">
        <v>1135566254</v>
      </c>
      <c r="K174" s="79">
        <v>7724940496</v>
      </c>
      <c r="L174" s="116">
        <v>0.84999999979287866</v>
      </c>
      <c r="M174" s="114" t="s">
        <v>60</v>
      </c>
    </row>
    <row r="175" spans="1:13" ht="38.25" x14ac:dyDescent="0.25">
      <c r="A175" s="234"/>
      <c r="B175" s="235"/>
      <c r="C175" s="13" t="s">
        <v>58</v>
      </c>
      <c r="D175" s="65">
        <v>938028489</v>
      </c>
      <c r="E175" s="79">
        <v>402012212</v>
      </c>
      <c r="F175" s="79">
        <v>8040245</v>
      </c>
      <c r="G175" s="66">
        <v>8040245</v>
      </c>
      <c r="H175" s="20">
        <v>0</v>
      </c>
      <c r="I175" s="20">
        <v>0</v>
      </c>
      <c r="J175" s="65">
        <v>393971967</v>
      </c>
      <c r="K175" s="79">
        <v>1340040701</v>
      </c>
      <c r="L175" s="116">
        <v>0.69999999873138186</v>
      </c>
      <c r="M175" s="114" t="s">
        <v>60</v>
      </c>
    </row>
    <row r="176" spans="1:13" ht="38.25" x14ac:dyDescent="0.25">
      <c r="A176" s="234"/>
      <c r="B176" s="235"/>
      <c r="C176" s="13" t="s">
        <v>0</v>
      </c>
      <c r="D176" s="65">
        <v>469014244</v>
      </c>
      <c r="E176" s="79">
        <v>469014244</v>
      </c>
      <c r="F176" s="79">
        <v>9380285</v>
      </c>
      <c r="G176" s="66">
        <v>9380285</v>
      </c>
      <c r="H176" s="20">
        <v>0</v>
      </c>
      <c r="I176" s="20">
        <v>0</v>
      </c>
      <c r="J176" s="65">
        <v>459633959</v>
      </c>
      <c r="K176" s="79">
        <v>938028488</v>
      </c>
      <c r="L176" s="116">
        <v>0.5</v>
      </c>
      <c r="M176" s="114" t="s">
        <v>60</v>
      </c>
    </row>
    <row r="177" spans="1:13" ht="15.75" thickBot="1" x14ac:dyDescent="0.3">
      <c r="A177" s="236"/>
      <c r="B177" s="237"/>
      <c r="C177" s="13" t="s">
        <v>1</v>
      </c>
      <c r="D177" s="65">
        <v>7973242153</v>
      </c>
      <c r="E177" s="80">
        <v>2029767532</v>
      </c>
      <c r="F177" s="80">
        <v>40595352</v>
      </c>
      <c r="G177" s="66">
        <v>40595352</v>
      </c>
      <c r="H177" s="20">
        <v>0</v>
      </c>
      <c r="I177" s="20">
        <v>0</v>
      </c>
      <c r="J177" s="65">
        <v>1989172180</v>
      </c>
      <c r="K177" s="80">
        <v>10003009685</v>
      </c>
      <c r="L177" s="124">
        <v>0.79708431802842949</v>
      </c>
      <c r="M177" s="114" t="s">
        <v>60</v>
      </c>
    </row>
  </sheetData>
  <sheetProtection algorithmName="SHA-512" hashValue="Y9byRFOwfdbi0MFbmZKrt9jERdK+ubIoU2DU91qBgJpM7BPziRSH7JshtqEqdpHC9pgBL84XPZWvp/ITR/R60A==" saltValue="Fk7nB9qef5CkVfewaGak5w==" spinCount="100000" sheet="1" selectLockedCells="1" selectUnlockedCells="1"/>
  <mergeCells count="88"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  <mergeCell ref="A143:A146"/>
    <mergeCell ref="B143:B146"/>
    <mergeCell ref="A148:A151"/>
    <mergeCell ref="B148:B151"/>
    <mergeCell ref="A152:A155"/>
    <mergeCell ref="B152:B155"/>
    <mergeCell ref="A131:A134"/>
    <mergeCell ref="B131:B134"/>
    <mergeCell ref="A135:A138"/>
    <mergeCell ref="B135:B138"/>
    <mergeCell ref="A139:A142"/>
    <mergeCell ref="B139:B142"/>
    <mergeCell ref="A119:A122"/>
    <mergeCell ref="B119:B122"/>
    <mergeCell ref="A123:A126"/>
    <mergeCell ref="B123:B126"/>
    <mergeCell ref="A127:A130"/>
    <mergeCell ref="B127:B130"/>
    <mergeCell ref="A106:A109"/>
    <mergeCell ref="B106:B109"/>
    <mergeCell ref="A111:A114"/>
    <mergeCell ref="B111:B114"/>
    <mergeCell ref="A115:A118"/>
    <mergeCell ref="B115:B118"/>
    <mergeCell ref="A93:A96"/>
    <mergeCell ref="B93:B96"/>
    <mergeCell ref="A98:A101"/>
    <mergeCell ref="B98:B101"/>
    <mergeCell ref="A102:A105"/>
    <mergeCell ref="B102:B105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21:A24"/>
    <mergeCell ref="B21:B24"/>
    <mergeCell ref="A25:A28"/>
    <mergeCell ref="B25:B28"/>
    <mergeCell ref="A29:A32"/>
    <mergeCell ref="B29:B32"/>
    <mergeCell ref="A9:A12"/>
    <mergeCell ref="B9:B12"/>
    <mergeCell ref="A13:A16"/>
    <mergeCell ref="B13:B16"/>
    <mergeCell ref="A17:A20"/>
    <mergeCell ref="B17:B20"/>
    <mergeCell ref="A5:A8"/>
    <mergeCell ref="B5:B8"/>
    <mergeCell ref="A2:M2"/>
    <mergeCell ref="F3:I3"/>
    <mergeCell ref="J3:J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5276E-0189-4E0D-BC42-DD38A189B1F7}">
  <dimension ref="A1:R187"/>
  <sheetViews>
    <sheetView topLeftCell="A31" workbookViewId="0">
      <selection activeCell="D21" sqref="D21"/>
    </sheetView>
  </sheetViews>
  <sheetFormatPr defaultRowHeight="15" x14ac:dyDescent="0.25"/>
  <cols>
    <col min="1" max="1" width="15.42578125" customWidth="1"/>
    <col min="3" max="4" width="15.85546875" customWidth="1"/>
    <col min="5" max="5" width="14.42578125" customWidth="1"/>
    <col min="11" max="11" width="13.140625" customWidth="1"/>
    <col min="12" max="12" width="13.28515625" customWidth="1"/>
    <col min="13" max="13" width="11.85546875" customWidth="1"/>
    <col min="17" max="17" width="12.140625" bestFit="1" customWidth="1"/>
    <col min="18" max="18" width="14.140625" style="1" customWidth="1"/>
  </cols>
  <sheetData>
    <row r="1" spans="1:13" x14ac:dyDescent="0.25">
      <c r="A1" s="39" t="s">
        <v>74</v>
      </c>
      <c r="B1" s="46"/>
      <c r="C1" s="46"/>
      <c r="D1" s="40"/>
      <c r="E1" s="16"/>
      <c r="F1" s="16"/>
      <c r="G1" s="47"/>
      <c r="H1" s="47"/>
      <c r="I1" s="47"/>
      <c r="J1" s="48"/>
      <c r="K1" s="48"/>
      <c r="L1" s="43"/>
      <c r="M1" s="28"/>
    </row>
    <row r="2" spans="1:13" ht="15.75" thickBot="1" x14ac:dyDescent="0.3">
      <c r="A2" s="207" t="s">
        <v>4</v>
      </c>
      <c r="B2" s="207"/>
      <c r="C2" s="207"/>
      <c r="D2" s="207"/>
      <c r="E2" s="208"/>
      <c r="F2" s="207"/>
      <c r="G2" s="207"/>
      <c r="H2" s="207"/>
      <c r="I2" s="207"/>
      <c r="J2" s="207"/>
      <c r="K2" s="208"/>
      <c r="L2" s="208"/>
      <c r="M2" s="207"/>
    </row>
    <row r="3" spans="1:13" ht="36.75" thickBot="1" x14ac:dyDescent="0.3">
      <c r="A3" s="30" t="s">
        <v>61</v>
      </c>
      <c r="B3" s="31" t="s">
        <v>62</v>
      </c>
      <c r="C3" s="32" t="s">
        <v>57</v>
      </c>
      <c r="D3" s="34" t="s">
        <v>64</v>
      </c>
      <c r="E3" s="67" t="s">
        <v>69</v>
      </c>
      <c r="F3" s="209" t="s">
        <v>63</v>
      </c>
      <c r="G3" s="210"/>
      <c r="H3" s="210"/>
      <c r="I3" s="211"/>
      <c r="J3" s="212" t="s">
        <v>70</v>
      </c>
      <c r="K3" s="213" t="s">
        <v>71</v>
      </c>
      <c r="L3" s="215" t="s">
        <v>5</v>
      </c>
      <c r="M3" s="112" t="s">
        <v>59</v>
      </c>
    </row>
    <row r="4" spans="1:13" ht="36" x14ac:dyDescent="0.25">
      <c r="A4" s="33"/>
      <c r="B4" s="33"/>
      <c r="C4" s="33"/>
      <c r="D4" s="53"/>
      <c r="E4" s="68"/>
      <c r="F4" s="94" t="s">
        <v>68</v>
      </c>
      <c r="G4" s="195" t="s">
        <v>65</v>
      </c>
      <c r="H4" s="42" t="s">
        <v>66</v>
      </c>
      <c r="I4" s="42" t="s">
        <v>67</v>
      </c>
      <c r="J4" s="212"/>
      <c r="K4" s="214"/>
      <c r="L4" s="216"/>
      <c r="M4" s="113"/>
    </row>
    <row r="5" spans="1:13" x14ac:dyDescent="0.25">
      <c r="A5" s="204" t="s">
        <v>14</v>
      </c>
      <c r="B5" s="204" t="s">
        <v>15</v>
      </c>
      <c r="C5" s="11" t="s">
        <v>2</v>
      </c>
      <c r="D5" s="54">
        <f t="shared" ref="D5:D6" si="0">SUM(D9)</f>
        <v>0</v>
      </c>
      <c r="E5" s="69">
        <f>SUM(F5,J5)</f>
        <v>0</v>
      </c>
      <c r="F5" s="69">
        <f>SUM(G5:I5)</f>
        <v>0</v>
      </c>
      <c r="G5" s="81">
        <f>G9</f>
        <v>0</v>
      </c>
      <c r="H5" s="19">
        <f>H9</f>
        <v>0</v>
      </c>
      <c r="I5" s="19">
        <f>I9</f>
        <v>0</v>
      </c>
      <c r="J5" s="96">
        <f>J9</f>
        <v>0</v>
      </c>
      <c r="K5" s="69">
        <f>SUM(D5:E5)</f>
        <v>0</v>
      </c>
      <c r="L5" s="115" t="e">
        <f t="shared" ref="L5:L32" si="1">SUM(D5/K5)</f>
        <v>#DIV/0!</v>
      </c>
      <c r="M5" s="114" t="s">
        <v>60</v>
      </c>
    </row>
    <row r="6" spans="1:13" ht="25.5" x14ac:dyDescent="0.25">
      <c r="A6" s="205"/>
      <c r="B6" s="205"/>
      <c r="C6" s="11" t="s">
        <v>58</v>
      </c>
      <c r="D6" s="54">
        <f t="shared" si="0"/>
        <v>0</v>
      </c>
      <c r="E6" s="69">
        <f t="shared" ref="E6:E7" si="2">SUM(F6,J6)</f>
        <v>0</v>
      </c>
      <c r="F6" s="69">
        <f t="shared" ref="F6:F7" si="3">SUM(G6:I6)</f>
        <v>0</v>
      </c>
      <c r="G6" s="81">
        <f t="shared" ref="G6:J7" si="4">G10</f>
        <v>0</v>
      </c>
      <c r="H6" s="19">
        <f t="shared" si="4"/>
        <v>0</v>
      </c>
      <c r="I6" s="19">
        <f t="shared" si="4"/>
        <v>0</v>
      </c>
      <c r="J6" s="97">
        <f t="shared" si="4"/>
        <v>0</v>
      </c>
      <c r="K6" s="69">
        <f t="shared" ref="K6:K7" si="5">SUM(D6:E6)</f>
        <v>0</v>
      </c>
      <c r="L6" s="115" t="e">
        <f t="shared" si="1"/>
        <v>#DIV/0!</v>
      </c>
      <c r="M6" s="114" t="s">
        <v>60</v>
      </c>
    </row>
    <row r="7" spans="1:13" x14ac:dyDescent="0.25">
      <c r="A7" s="205"/>
      <c r="B7" s="205"/>
      <c r="C7" s="11" t="s">
        <v>0</v>
      </c>
      <c r="D7" s="54">
        <f>SUM(D11)</f>
        <v>0</v>
      </c>
      <c r="E7" s="69">
        <f t="shared" si="2"/>
        <v>0</v>
      </c>
      <c r="F7" s="69">
        <f t="shared" si="3"/>
        <v>0</v>
      </c>
      <c r="G7" s="81">
        <f t="shared" si="4"/>
        <v>0</v>
      </c>
      <c r="H7" s="19">
        <f t="shared" si="4"/>
        <v>0</v>
      </c>
      <c r="I7" s="19">
        <f t="shared" si="4"/>
        <v>0</v>
      </c>
      <c r="J7" s="97">
        <f t="shared" si="4"/>
        <v>0</v>
      </c>
      <c r="K7" s="69">
        <f t="shared" si="5"/>
        <v>0</v>
      </c>
      <c r="L7" s="115" t="e">
        <f t="shared" si="1"/>
        <v>#DIV/0!</v>
      </c>
      <c r="M7" s="114" t="s">
        <v>60</v>
      </c>
    </row>
    <row r="8" spans="1:13" x14ac:dyDescent="0.25">
      <c r="A8" s="206"/>
      <c r="B8" s="206"/>
      <c r="C8" s="13" t="s">
        <v>1</v>
      </c>
      <c r="D8" s="55">
        <f>SUM(D5:D7)</f>
        <v>0</v>
      </c>
      <c r="E8" s="70">
        <f t="shared" ref="E8:E71" si="6">SUM(G8:J8)</f>
        <v>0</v>
      </c>
      <c r="F8" s="69">
        <f t="shared" ref="F8:F65" si="7">SUM(G8:I8)</f>
        <v>0</v>
      </c>
      <c r="G8" s="66">
        <f>G5+G6+G7</f>
        <v>0</v>
      </c>
      <c r="H8" s="20">
        <f t="shared" ref="H8:I8" si="8">H5+H6+H7</f>
        <v>0</v>
      </c>
      <c r="I8" s="20">
        <f t="shared" si="8"/>
        <v>0</v>
      </c>
      <c r="J8" s="65">
        <f>SUM(J5:J7)</f>
        <v>0</v>
      </c>
      <c r="K8" s="79">
        <f>SUM(D8,G8,J8)</f>
        <v>0</v>
      </c>
      <c r="L8" s="116" t="e">
        <f t="shared" si="1"/>
        <v>#DIV/0!</v>
      </c>
      <c r="M8" s="114" t="s">
        <v>60</v>
      </c>
    </row>
    <row r="9" spans="1:13" x14ac:dyDescent="0.25">
      <c r="A9" s="217" t="s">
        <v>16</v>
      </c>
      <c r="B9" s="217" t="s">
        <v>15</v>
      </c>
      <c r="C9" s="21" t="s">
        <v>2</v>
      </c>
      <c r="D9" s="125"/>
      <c r="E9" s="71">
        <f t="shared" si="6"/>
        <v>0</v>
      </c>
      <c r="F9" s="71">
        <f t="shared" si="7"/>
        <v>0</v>
      </c>
      <c r="G9" s="128"/>
      <c r="H9" s="129"/>
      <c r="I9" s="129"/>
      <c r="J9" s="126"/>
      <c r="K9" s="101">
        <f t="shared" ref="K9:K11" si="9">SUM(D9,G9,J9)</f>
        <v>0</v>
      </c>
      <c r="L9" s="117" t="e">
        <f t="shared" si="1"/>
        <v>#DIV/0!</v>
      </c>
      <c r="M9" s="114" t="s">
        <v>60</v>
      </c>
    </row>
    <row r="10" spans="1:13" ht="25.5" x14ac:dyDescent="0.25">
      <c r="A10" s="218"/>
      <c r="B10" s="218"/>
      <c r="C10" s="21" t="s">
        <v>58</v>
      </c>
      <c r="D10" s="126"/>
      <c r="E10" s="71">
        <f t="shared" si="6"/>
        <v>0</v>
      </c>
      <c r="F10" s="71">
        <f t="shared" si="7"/>
        <v>0</v>
      </c>
      <c r="G10" s="128"/>
      <c r="H10" s="129"/>
      <c r="I10" s="129"/>
      <c r="J10" s="130"/>
      <c r="K10" s="101">
        <f t="shared" si="9"/>
        <v>0</v>
      </c>
      <c r="L10" s="117" t="e">
        <f t="shared" si="1"/>
        <v>#DIV/0!</v>
      </c>
      <c r="M10" s="114" t="s">
        <v>60</v>
      </c>
    </row>
    <row r="11" spans="1:13" x14ac:dyDescent="0.25">
      <c r="A11" s="218"/>
      <c r="B11" s="218"/>
      <c r="C11" s="21" t="s">
        <v>0</v>
      </c>
      <c r="D11" s="127"/>
      <c r="E11" s="71">
        <f t="shared" si="6"/>
        <v>0</v>
      </c>
      <c r="F11" s="71">
        <f t="shared" si="7"/>
        <v>0</v>
      </c>
      <c r="G11" s="128"/>
      <c r="H11" s="129"/>
      <c r="I11" s="129"/>
      <c r="J11" s="130"/>
      <c r="K11" s="101">
        <f t="shared" si="9"/>
        <v>0</v>
      </c>
      <c r="L11" s="117" t="e">
        <f t="shared" si="1"/>
        <v>#DIV/0!</v>
      </c>
      <c r="M11" s="114" t="s">
        <v>60</v>
      </c>
    </row>
    <row r="12" spans="1:13" x14ac:dyDescent="0.25">
      <c r="A12" s="219"/>
      <c r="B12" s="219"/>
      <c r="C12" s="35" t="s">
        <v>1</v>
      </c>
      <c r="D12" s="56">
        <f>SUM(D9:D11)</f>
        <v>0</v>
      </c>
      <c r="E12" s="72">
        <f t="shared" si="6"/>
        <v>0</v>
      </c>
      <c r="F12" s="71">
        <f t="shared" si="7"/>
        <v>0</v>
      </c>
      <c r="G12" s="82">
        <f>G9+G10+G11</f>
        <v>0</v>
      </c>
      <c r="H12" s="7">
        <f t="shared" ref="H12:I12" si="10">H9+H10+H11</f>
        <v>0</v>
      </c>
      <c r="I12" s="7">
        <f t="shared" si="10"/>
        <v>0</v>
      </c>
      <c r="J12" s="98">
        <f>SUM(J9:J11)</f>
        <v>0</v>
      </c>
      <c r="K12" s="102">
        <f>SUM(D12,G12,J12)</f>
        <v>0</v>
      </c>
      <c r="L12" s="118" t="e">
        <f t="shared" si="1"/>
        <v>#DIV/0!</v>
      </c>
      <c r="M12" s="114" t="s">
        <v>60</v>
      </c>
    </row>
    <row r="13" spans="1:13" x14ac:dyDescent="0.25">
      <c r="A13" s="204" t="s">
        <v>6</v>
      </c>
      <c r="B13" s="204"/>
      <c r="C13" s="11" t="s">
        <v>2</v>
      </c>
      <c r="D13" s="57">
        <f>SUM(D17,D21,D25,D29,D33,D37,D41,D45,D49,D53,D57,D61,D65,D69,D73,D77,D81,D85,D89,D93,D98,D102,D106,D111,D115,D119,D123,D127,D131,D135,D139,D143)</f>
        <v>0</v>
      </c>
      <c r="E13" s="69">
        <f t="shared" si="6"/>
        <v>0</v>
      </c>
      <c r="F13" s="69">
        <f t="shared" si="7"/>
        <v>0</v>
      </c>
      <c r="G13" s="83">
        <f t="shared" ref="G13:J15" si="11">SUM(G17,G21,G25,G29,G33,G37,G41,G45,G49,G53,G57,G61,G65,G69,G73,G77,G81,G85,G89,G93,G98,G102,G106,G111,G115,G119,G123,G127,G131,G135,G139,G143)</f>
        <v>0</v>
      </c>
      <c r="H13" s="12">
        <f t="shared" si="11"/>
        <v>0</v>
      </c>
      <c r="I13" s="12">
        <f t="shared" si="11"/>
        <v>0</v>
      </c>
      <c r="J13" s="99">
        <f t="shared" si="11"/>
        <v>0</v>
      </c>
      <c r="K13" s="103">
        <f>SUM(D13,G13,J13)</f>
        <v>0</v>
      </c>
      <c r="L13" s="115" t="e">
        <f t="shared" si="1"/>
        <v>#DIV/0!</v>
      </c>
      <c r="M13" s="114" t="s">
        <v>60</v>
      </c>
    </row>
    <row r="14" spans="1:13" ht="25.5" x14ac:dyDescent="0.25">
      <c r="A14" s="205"/>
      <c r="B14" s="205"/>
      <c r="C14" s="11" t="s">
        <v>58</v>
      </c>
      <c r="D14" s="57">
        <f t="shared" ref="D14:D15" si="12">SUM(D18,D22,D26,D30,D34,D38,D42,D46,D50,D54,D58,D62,D66,D70,D74,D78,D82,D86,D90,D94,D99,D103,D107,D112,D116,D120,D124,D128,D132,D136,D140,D144)</f>
        <v>0</v>
      </c>
      <c r="E14" s="69">
        <f t="shared" si="6"/>
        <v>0</v>
      </c>
      <c r="F14" s="69">
        <f t="shared" si="7"/>
        <v>0</v>
      </c>
      <c r="G14" s="83">
        <f t="shared" si="11"/>
        <v>0</v>
      </c>
      <c r="H14" s="12">
        <f t="shared" si="11"/>
        <v>0</v>
      </c>
      <c r="I14" s="12">
        <f t="shared" si="11"/>
        <v>0</v>
      </c>
      <c r="J14" s="99">
        <f t="shared" si="11"/>
        <v>0</v>
      </c>
      <c r="K14" s="103">
        <f>SUM(D14,G14,J14)</f>
        <v>0</v>
      </c>
      <c r="L14" s="115" t="e">
        <f t="shared" si="1"/>
        <v>#DIV/0!</v>
      </c>
      <c r="M14" s="114" t="s">
        <v>60</v>
      </c>
    </row>
    <row r="15" spans="1:13" x14ac:dyDescent="0.25">
      <c r="A15" s="205"/>
      <c r="B15" s="205"/>
      <c r="C15" s="11" t="s">
        <v>0</v>
      </c>
      <c r="D15" s="57">
        <f t="shared" si="12"/>
        <v>0</v>
      </c>
      <c r="E15" s="69">
        <f t="shared" si="6"/>
        <v>0</v>
      </c>
      <c r="F15" s="69">
        <f t="shared" si="7"/>
        <v>0</v>
      </c>
      <c r="G15" s="83">
        <f t="shared" si="11"/>
        <v>0</v>
      </c>
      <c r="H15" s="12">
        <f t="shared" si="11"/>
        <v>0</v>
      </c>
      <c r="I15" s="12">
        <f t="shared" si="11"/>
        <v>0</v>
      </c>
      <c r="J15" s="99">
        <f t="shared" si="11"/>
        <v>0</v>
      </c>
      <c r="K15" s="103">
        <f>SUM(D15,G15,J15)</f>
        <v>0</v>
      </c>
      <c r="L15" s="115" t="e">
        <f t="shared" si="1"/>
        <v>#DIV/0!</v>
      </c>
      <c r="M15" s="114" t="s">
        <v>60</v>
      </c>
    </row>
    <row r="16" spans="1:13" x14ac:dyDescent="0.25">
      <c r="A16" s="206"/>
      <c r="B16" s="206"/>
      <c r="C16" s="13" t="s">
        <v>1</v>
      </c>
      <c r="D16" s="55">
        <f>SUM(D13:D15)</f>
        <v>0</v>
      </c>
      <c r="E16" s="70">
        <f t="shared" si="6"/>
        <v>0</v>
      </c>
      <c r="F16" s="70">
        <f t="shared" si="7"/>
        <v>0</v>
      </c>
      <c r="G16" s="84">
        <f t="shared" ref="G16:K16" si="13">SUM(G13:G15)</f>
        <v>0</v>
      </c>
      <c r="H16" s="18">
        <f t="shared" si="13"/>
        <v>0</v>
      </c>
      <c r="I16" s="18">
        <f t="shared" si="13"/>
        <v>0</v>
      </c>
      <c r="J16" s="55">
        <f t="shared" si="13"/>
        <v>0</v>
      </c>
      <c r="K16" s="104">
        <f t="shared" si="13"/>
        <v>0</v>
      </c>
      <c r="L16" s="116" t="e">
        <f t="shared" si="1"/>
        <v>#DIV/0!</v>
      </c>
      <c r="M16" s="114" t="s">
        <v>60</v>
      </c>
    </row>
    <row r="17" spans="1:18" x14ac:dyDescent="0.25">
      <c r="A17" s="238" t="s">
        <v>17</v>
      </c>
      <c r="B17" s="238" t="s">
        <v>15</v>
      </c>
      <c r="C17" s="3" t="s">
        <v>2</v>
      </c>
      <c r="D17" s="131"/>
      <c r="E17" s="73">
        <f t="shared" si="6"/>
        <v>0</v>
      </c>
      <c r="F17" s="76">
        <f t="shared" si="7"/>
        <v>0</v>
      </c>
      <c r="G17" s="132"/>
      <c r="H17" s="133"/>
      <c r="I17" s="133"/>
      <c r="J17" s="131"/>
      <c r="K17" s="105">
        <f>SUM(D17,E17)</f>
        <v>0</v>
      </c>
      <c r="L17" s="117" t="e">
        <f t="shared" si="1"/>
        <v>#DIV/0!</v>
      </c>
      <c r="M17" s="114" t="s">
        <v>60</v>
      </c>
    </row>
    <row r="18" spans="1:18" ht="25.5" x14ac:dyDescent="0.25">
      <c r="A18" s="239"/>
      <c r="B18" s="239"/>
      <c r="C18" s="3" t="s">
        <v>58</v>
      </c>
      <c r="D18" s="131"/>
      <c r="E18" s="73">
        <f t="shared" si="6"/>
        <v>0</v>
      </c>
      <c r="F18" s="76">
        <f t="shared" si="7"/>
        <v>0</v>
      </c>
      <c r="G18" s="132"/>
      <c r="H18" s="133"/>
      <c r="I18" s="133"/>
      <c r="J18" s="131"/>
      <c r="K18" s="105">
        <f t="shared" ref="K18:K81" si="14">SUM(D18,E18)</f>
        <v>0</v>
      </c>
      <c r="L18" s="117" t="e">
        <f t="shared" si="1"/>
        <v>#DIV/0!</v>
      </c>
      <c r="M18" s="114" t="s">
        <v>60</v>
      </c>
    </row>
    <row r="19" spans="1:18" x14ac:dyDescent="0.25">
      <c r="A19" s="239"/>
      <c r="B19" s="239"/>
      <c r="C19" s="3" t="s">
        <v>0</v>
      </c>
      <c r="D19" s="131"/>
      <c r="E19" s="73">
        <f t="shared" si="6"/>
        <v>0</v>
      </c>
      <c r="F19" s="76">
        <f t="shared" si="7"/>
        <v>0</v>
      </c>
      <c r="G19" s="132"/>
      <c r="H19" s="133"/>
      <c r="I19" s="133"/>
      <c r="J19" s="131"/>
      <c r="K19" s="105">
        <f t="shared" si="14"/>
        <v>0</v>
      </c>
      <c r="L19" s="117" t="e">
        <f t="shared" si="1"/>
        <v>#DIV/0!</v>
      </c>
      <c r="M19" s="114" t="s">
        <v>60</v>
      </c>
    </row>
    <row r="20" spans="1:18" x14ac:dyDescent="0.25">
      <c r="A20" s="240"/>
      <c r="B20" s="240"/>
      <c r="C20" s="5" t="s">
        <v>1</v>
      </c>
      <c r="D20" s="58">
        <f>SUM(D17:D19)</f>
        <v>0</v>
      </c>
      <c r="E20" s="74">
        <f t="shared" si="6"/>
        <v>0</v>
      </c>
      <c r="F20" s="72">
        <f t="shared" si="7"/>
        <v>0</v>
      </c>
      <c r="G20" s="85">
        <f t="shared" ref="G20:J20" si="15">SUM(G17:G19)</f>
        <v>0</v>
      </c>
      <c r="H20" s="6">
        <f t="shared" si="15"/>
        <v>0</v>
      </c>
      <c r="I20" s="6">
        <f t="shared" si="15"/>
        <v>0</v>
      </c>
      <c r="J20" s="58">
        <f t="shared" si="15"/>
        <v>0</v>
      </c>
      <c r="K20" s="106">
        <f t="shared" si="14"/>
        <v>0</v>
      </c>
      <c r="L20" s="118" t="e">
        <f t="shared" si="1"/>
        <v>#DIV/0!</v>
      </c>
      <c r="M20" s="114" t="s">
        <v>60</v>
      </c>
      <c r="Q20" s="1">
        <v>3000000</v>
      </c>
    </row>
    <row r="21" spans="1:18" ht="36" customHeight="1" x14ac:dyDescent="0.25">
      <c r="A21" s="238" t="s">
        <v>18</v>
      </c>
      <c r="B21" s="238" t="s">
        <v>15</v>
      </c>
      <c r="C21" s="3" t="s">
        <v>2</v>
      </c>
      <c r="D21" s="201">
        <v>2470588</v>
      </c>
      <c r="E21" s="73">
        <f t="shared" si="6"/>
        <v>0</v>
      </c>
      <c r="F21" s="76">
        <f t="shared" si="7"/>
        <v>0</v>
      </c>
      <c r="G21" s="132"/>
      <c r="H21" s="133"/>
      <c r="I21" s="133"/>
      <c r="J21" s="131"/>
      <c r="K21" s="105">
        <f t="shared" si="14"/>
        <v>2470588</v>
      </c>
      <c r="L21" s="117">
        <f t="shared" si="1"/>
        <v>1</v>
      </c>
      <c r="M21" s="114" t="s">
        <v>60</v>
      </c>
      <c r="Q21" s="1">
        <f>SUM(Q20/17*14)</f>
        <v>2470588.2352941176</v>
      </c>
      <c r="R21" s="200">
        <v>2470588</v>
      </c>
    </row>
    <row r="22" spans="1:18" ht="39.6" customHeight="1" x14ac:dyDescent="0.25">
      <c r="A22" s="239"/>
      <c r="B22" s="239"/>
      <c r="C22" s="3" t="s">
        <v>58</v>
      </c>
      <c r="D22" s="201">
        <v>352941</v>
      </c>
      <c r="E22" s="73">
        <f t="shared" si="6"/>
        <v>0</v>
      </c>
      <c r="F22" s="76">
        <f t="shared" si="7"/>
        <v>0</v>
      </c>
      <c r="G22" s="132"/>
      <c r="H22" s="133"/>
      <c r="I22" s="133"/>
      <c r="J22" s="131"/>
      <c r="K22" s="105">
        <f t="shared" si="14"/>
        <v>352941</v>
      </c>
      <c r="L22" s="117">
        <f t="shared" si="1"/>
        <v>1</v>
      </c>
      <c r="M22" s="114" t="s">
        <v>60</v>
      </c>
      <c r="Q22" s="1">
        <f>SUM(Q20/17*2)</f>
        <v>352941.17647058825</v>
      </c>
      <c r="R22" s="200">
        <v>352941</v>
      </c>
    </row>
    <row r="23" spans="1:18" ht="39" customHeight="1" x14ac:dyDescent="0.25">
      <c r="A23" s="239"/>
      <c r="B23" s="239"/>
      <c r="C23" s="3" t="s">
        <v>0</v>
      </c>
      <c r="D23" s="201">
        <v>176471</v>
      </c>
      <c r="E23" s="73">
        <f t="shared" si="6"/>
        <v>0</v>
      </c>
      <c r="F23" s="76">
        <f t="shared" si="7"/>
        <v>0</v>
      </c>
      <c r="G23" s="132"/>
      <c r="H23" s="133"/>
      <c r="I23" s="133"/>
      <c r="J23" s="131"/>
      <c r="K23" s="105">
        <f t="shared" si="14"/>
        <v>176471</v>
      </c>
      <c r="L23" s="117">
        <f t="shared" si="1"/>
        <v>1</v>
      </c>
      <c r="M23" s="114" t="s">
        <v>60</v>
      </c>
      <c r="Q23" s="1">
        <f>SUM(Q20/17*1)</f>
        <v>176470.58823529413</v>
      </c>
      <c r="R23" s="199">
        <v>176471</v>
      </c>
    </row>
    <row r="24" spans="1:18" x14ac:dyDescent="0.25">
      <c r="A24" s="240"/>
      <c r="B24" s="240"/>
      <c r="C24" s="5" t="s">
        <v>1</v>
      </c>
      <c r="D24" s="58">
        <f>SUM(D21:D23)</f>
        <v>3000000</v>
      </c>
      <c r="E24" s="74">
        <f t="shared" si="6"/>
        <v>0</v>
      </c>
      <c r="F24" s="72">
        <f t="shared" si="7"/>
        <v>0</v>
      </c>
      <c r="G24" s="85">
        <f t="shared" ref="G24:I24" si="16">SUM(G21:G23)</f>
        <v>0</v>
      </c>
      <c r="H24" s="6">
        <f t="shared" si="16"/>
        <v>0</v>
      </c>
      <c r="I24" s="6">
        <f t="shared" si="16"/>
        <v>0</v>
      </c>
      <c r="J24" s="135">
        <f>J21+J22+J23</f>
        <v>0</v>
      </c>
      <c r="K24" s="106">
        <f t="shared" si="14"/>
        <v>3000000</v>
      </c>
      <c r="L24" s="118">
        <f t="shared" si="1"/>
        <v>1</v>
      </c>
      <c r="M24" s="114" t="s">
        <v>60</v>
      </c>
    </row>
    <row r="25" spans="1:18" x14ac:dyDescent="0.25">
      <c r="A25" s="238" t="s">
        <v>19</v>
      </c>
      <c r="B25" s="238" t="s">
        <v>15</v>
      </c>
      <c r="C25" s="3" t="s">
        <v>2</v>
      </c>
      <c r="D25" s="131"/>
      <c r="E25" s="73">
        <f t="shared" si="6"/>
        <v>0</v>
      </c>
      <c r="F25" s="76">
        <f t="shared" si="7"/>
        <v>0</v>
      </c>
      <c r="G25" s="132"/>
      <c r="H25" s="133"/>
      <c r="I25" s="133"/>
      <c r="J25" s="131"/>
      <c r="K25" s="105">
        <f t="shared" si="14"/>
        <v>0</v>
      </c>
      <c r="L25" s="117" t="e">
        <f t="shared" si="1"/>
        <v>#DIV/0!</v>
      </c>
      <c r="M25" s="114" t="s">
        <v>60</v>
      </c>
    </row>
    <row r="26" spans="1:18" ht="25.5" x14ac:dyDescent="0.25">
      <c r="A26" s="239"/>
      <c r="B26" s="239"/>
      <c r="C26" s="3" t="s">
        <v>58</v>
      </c>
      <c r="D26" s="131"/>
      <c r="E26" s="73">
        <f t="shared" si="6"/>
        <v>0</v>
      </c>
      <c r="F26" s="76">
        <f t="shared" si="7"/>
        <v>0</v>
      </c>
      <c r="G26" s="132"/>
      <c r="H26" s="133"/>
      <c r="I26" s="133"/>
      <c r="J26" s="131"/>
      <c r="K26" s="105">
        <f t="shared" si="14"/>
        <v>0</v>
      </c>
      <c r="L26" s="117" t="e">
        <f t="shared" si="1"/>
        <v>#DIV/0!</v>
      </c>
      <c r="M26" s="114" t="s">
        <v>60</v>
      </c>
    </row>
    <row r="27" spans="1:18" x14ac:dyDescent="0.25">
      <c r="A27" s="239"/>
      <c r="B27" s="239"/>
      <c r="C27" s="3" t="s">
        <v>0</v>
      </c>
      <c r="D27" s="131"/>
      <c r="E27" s="73">
        <f t="shared" si="6"/>
        <v>0</v>
      </c>
      <c r="F27" s="76">
        <f t="shared" si="7"/>
        <v>0</v>
      </c>
      <c r="G27" s="132"/>
      <c r="H27" s="133"/>
      <c r="I27" s="133"/>
      <c r="J27" s="131"/>
      <c r="K27" s="105">
        <f t="shared" si="14"/>
        <v>0</v>
      </c>
      <c r="L27" s="117" t="e">
        <f t="shared" si="1"/>
        <v>#DIV/0!</v>
      </c>
      <c r="M27" s="114" t="s">
        <v>60</v>
      </c>
    </row>
    <row r="28" spans="1:18" x14ac:dyDescent="0.25">
      <c r="A28" s="240"/>
      <c r="B28" s="240"/>
      <c r="C28" s="5" t="s">
        <v>1</v>
      </c>
      <c r="D28" s="58">
        <f>SUM(D25:D27)</f>
        <v>0</v>
      </c>
      <c r="E28" s="74">
        <f t="shared" si="6"/>
        <v>0</v>
      </c>
      <c r="F28" s="72">
        <f t="shared" si="7"/>
        <v>0</v>
      </c>
      <c r="G28" s="85">
        <f t="shared" ref="G28:I28" si="17">SUM(G25:G27)</f>
        <v>0</v>
      </c>
      <c r="H28" s="6">
        <f t="shared" si="17"/>
        <v>0</v>
      </c>
      <c r="I28" s="6">
        <f t="shared" si="17"/>
        <v>0</v>
      </c>
      <c r="J28" s="135">
        <f>J25+J26+J27</f>
        <v>0</v>
      </c>
      <c r="K28" s="106">
        <f t="shared" si="14"/>
        <v>0</v>
      </c>
      <c r="L28" s="118" t="e">
        <f t="shared" si="1"/>
        <v>#DIV/0!</v>
      </c>
      <c r="M28" s="114" t="s">
        <v>60</v>
      </c>
      <c r="Q28" s="1">
        <v>1000000</v>
      </c>
      <c r="R28" s="1">
        <f>SUM(R29:R31)</f>
        <v>1000000</v>
      </c>
    </row>
    <row r="29" spans="1:18" ht="33" customHeight="1" x14ac:dyDescent="0.25">
      <c r="A29" s="217" t="s">
        <v>20</v>
      </c>
      <c r="B29" s="238" t="s">
        <v>15</v>
      </c>
      <c r="C29" s="3" t="s">
        <v>2</v>
      </c>
      <c r="D29" s="134">
        <v>-823529</v>
      </c>
      <c r="E29" s="73">
        <f t="shared" si="6"/>
        <v>0</v>
      </c>
      <c r="F29" s="76">
        <f t="shared" si="7"/>
        <v>0</v>
      </c>
      <c r="G29" s="132"/>
      <c r="H29" s="133"/>
      <c r="I29" s="133"/>
      <c r="J29" s="131"/>
      <c r="K29" s="105">
        <f t="shared" si="14"/>
        <v>-823529</v>
      </c>
      <c r="L29" s="117">
        <f t="shared" si="1"/>
        <v>1</v>
      </c>
      <c r="M29" s="114" t="s">
        <v>60</v>
      </c>
      <c r="Q29" s="1">
        <f>SUM(Q28/17*14)</f>
        <v>823529.4117647059</v>
      </c>
      <c r="R29" s="200">
        <v>823529</v>
      </c>
    </row>
    <row r="30" spans="1:18" ht="39.6" customHeight="1" x14ac:dyDescent="0.25">
      <c r="A30" s="218"/>
      <c r="B30" s="239"/>
      <c r="C30" s="3" t="s">
        <v>58</v>
      </c>
      <c r="D30" s="134">
        <v>-117647</v>
      </c>
      <c r="E30" s="73">
        <f t="shared" si="6"/>
        <v>0</v>
      </c>
      <c r="F30" s="76">
        <f t="shared" si="7"/>
        <v>0</v>
      </c>
      <c r="G30" s="132"/>
      <c r="H30" s="133"/>
      <c r="I30" s="133"/>
      <c r="J30" s="131"/>
      <c r="K30" s="105">
        <f t="shared" si="14"/>
        <v>-117647</v>
      </c>
      <c r="L30" s="117">
        <f t="shared" si="1"/>
        <v>1</v>
      </c>
      <c r="M30" s="114" t="s">
        <v>60</v>
      </c>
      <c r="Q30" s="1">
        <f>SUM(Q28/17*2)</f>
        <v>117647.05882352941</v>
      </c>
      <c r="R30" s="200">
        <v>117647</v>
      </c>
    </row>
    <row r="31" spans="1:18" ht="30" customHeight="1" x14ac:dyDescent="0.25">
      <c r="A31" s="218"/>
      <c r="B31" s="239"/>
      <c r="C31" s="21" t="s">
        <v>0</v>
      </c>
      <c r="D31" s="134">
        <v>-58824</v>
      </c>
      <c r="E31" s="73">
        <f t="shared" si="6"/>
        <v>0</v>
      </c>
      <c r="F31" s="76">
        <f t="shared" si="7"/>
        <v>0</v>
      </c>
      <c r="G31" s="132"/>
      <c r="H31" s="133"/>
      <c r="I31" s="133"/>
      <c r="J31" s="131"/>
      <c r="K31" s="105">
        <f t="shared" si="14"/>
        <v>-58824</v>
      </c>
      <c r="L31" s="117">
        <f t="shared" si="1"/>
        <v>1</v>
      </c>
      <c r="M31" s="114" t="s">
        <v>60</v>
      </c>
      <c r="Q31" s="1">
        <f>SUM(Q28/17*1)</f>
        <v>58823.529411764706</v>
      </c>
      <c r="R31" s="199">
        <v>58824</v>
      </c>
    </row>
    <row r="32" spans="1:18" x14ac:dyDescent="0.25">
      <c r="A32" s="219"/>
      <c r="B32" s="240"/>
      <c r="C32" s="5" t="s">
        <v>1</v>
      </c>
      <c r="D32" s="58">
        <f>SUM(D29:D31)</f>
        <v>-1000000</v>
      </c>
      <c r="E32" s="74">
        <f t="shared" si="6"/>
        <v>0</v>
      </c>
      <c r="F32" s="72">
        <f t="shared" si="7"/>
        <v>0</v>
      </c>
      <c r="G32" s="85">
        <f t="shared" ref="G32:I32" si="18">SUM(G29:G31)</f>
        <v>0</v>
      </c>
      <c r="H32" s="6">
        <f t="shared" si="18"/>
        <v>0</v>
      </c>
      <c r="I32" s="6">
        <f t="shared" si="18"/>
        <v>0</v>
      </c>
      <c r="J32" s="56">
        <f>SUM(J29:J31)</f>
        <v>0</v>
      </c>
      <c r="K32" s="106">
        <f t="shared" si="14"/>
        <v>-1000000</v>
      </c>
      <c r="L32" s="118">
        <f t="shared" si="1"/>
        <v>1</v>
      </c>
      <c r="M32" s="114" t="s">
        <v>60</v>
      </c>
      <c r="Q32" s="1">
        <v>37000000</v>
      </c>
      <c r="R32" s="1">
        <f>SUM(R33:R35)</f>
        <v>37000000</v>
      </c>
    </row>
    <row r="33" spans="1:18" ht="24" customHeight="1" x14ac:dyDescent="0.25">
      <c r="A33" s="238" t="s">
        <v>21</v>
      </c>
      <c r="B33" s="238" t="s">
        <v>15</v>
      </c>
      <c r="C33" s="3" t="s">
        <v>2</v>
      </c>
      <c r="D33" s="201">
        <v>30470588</v>
      </c>
      <c r="E33" s="73">
        <f t="shared" si="6"/>
        <v>0</v>
      </c>
      <c r="F33" s="76">
        <f t="shared" si="7"/>
        <v>0</v>
      </c>
      <c r="G33" s="132"/>
      <c r="H33" s="133"/>
      <c r="I33" s="133"/>
      <c r="J33" s="131"/>
      <c r="K33" s="105">
        <f t="shared" si="14"/>
        <v>30470588</v>
      </c>
      <c r="L33" s="117">
        <f t="shared" ref="L33:L96" si="19">SUM(D33/K33)</f>
        <v>1</v>
      </c>
      <c r="M33" s="114" t="s">
        <v>60</v>
      </c>
      <c r="Q33" s="1">
        <f>SUM(Q32/17*14)</f>
        <v>30470588.235294115</v>
      </c>
      <c r="R33" s="200">
        <v>30470588</v>
      </c>
    </row>
    <row r="34" spans="1:18" ht="33.950000000000003" customHeight="1" x14ac:dyDescent="0.25">
      <c r="A34" s="239"/>
      <c r="B34" s="239"/>
      <c r="C34" s="3" t="s">
        <v>58</v>
      </c>
      <c r="D34" s="201">
        <v>4352941</v>
      </c>
      <c r="E34" s="73">
        <f t="shared" si="6"/>
        <v>0</v>
      </c>
      <c r="F34" s="76">
        <f t="shared" si="7"/>
        <v>0</v>
      </c>
      <c r="G34" s="132"/>
      <c r="H34" s="133"/>
      <c r="I34" s="133"/>
      <c r="J34" s="131"/>
      <c r="K34" s="105">
        <f t="shared" si="14"/>
        <v>4352941</v>
      </c>
      <c r="L34" s="117">
        <f t="shared" si="19"/>
        <v>1</v>
      </c>
      <c r="M34" s="114" t="s">
        <v>60</v>
      </c>
      <c r="Q34" s="1">
        <f>SUM(Q32/17*2)</f>
        <v>4352941.176470588</v>
      </c>
      <c r="R34" s="200">
        <v>4352941</v>
      </c>
    </row>
    <row r="35" spans="1:18" ht="29.1" customHeight="1" x14ac:dyDescent="0.25">
      <c r="A35" s="239"/>
      <c r="B35" s="239"/>
      <c r="C35" s="3" t="s">
        <v>0</v>
      </c>
      <c r="D35" s="201">
        <v>2176471</v>
      </c>
      <c r="E35" s="73">
        <f t="shared" si="6"/>
        <v>0</v>
      </c>
      <c r="F35" s="76">
        <f t="shared" si="7"/>
        <v>0</v>
      </c>
      <c r="G35" s="132"/>
      <c r="H35" s="133"/>
      <c r="I35" s="133"/>
      <c r="J35" s="131"/>
      <c r="K35" s="105">
        <f t="shared" si="14"/>
        <v>2176471</v>
      </c>
      <c r="L35" s="117">
        <f t="shared" si="19"/>
        <v>1</v>
      </c>
      <c r="M35" s="114" t="s">
        <v>60</v>
      </c>
      <c r="Q35" s="1">
        <f>SUM(Q32/17*1)</f>
        <v>2176470.588235294</v>
      </c>
      <c r="R35" s="199">
        <v>2176471</v>
      </c>
    </row>
    <row r="36" spans="1:18" x14ac:dyDescent="0.25">
      <c r="A36" s="240"/>
      <c r="B36" s="240"/>
      <c r="C36" s="5" t="s">
        <v>1</v>
      </c>
      <c r="D36" s="56">
        <f>SUM(D33:D35)</f>
        <v>37000000</v>
      </c>
      <c r="E36" s="74">
        <f t="shared" si="6"/>
        <v>0</v>
      </c>
      <c r="F36" s="72">
        <f t="shared" si="7"/>
        <v>0</v>
      </c>
      <c r="G36" s="85">
        <f t="shared" ref="G36:J36" si="20">SUM(G33:G35)</f>
        <v>0</v>
      </c>
      <c r="H36" s="6">
        <f t="shared" si="20"/>
        <v>0</v>
      </c>
      <c r="I36" s="6">
        <f t="shared" si="20"/>
        <v>0</v>
      </c>
      <c r="J36" s="58">
        <f t="shared" si="20"/>
        <v>0</v>
      </c>
      <c r="K36" s="106">
        <f t="shared" si="14"/>
        <v>37000000</v>
      </c>
      <c r="L36" s="118">
        <f t="shared" si="19"/>
        <v>1</v>
      </c>
      <c r="M36" s="114" t="s">
        <v>60</v>
      </c>
    </row>
    <row r="37" spans="1:18" x14ac:dyDescent="0.25">
      <c r="A37" s="238" t="s">
        <v>22</v>
      </c>
      <c r="B37" s="238" t="s">
        <v>15</v>
      </c>
      <c r="C37" s="3" t="s">
        <v>2</v>
      </c>
      <c r="D37" s="131"/>
      <c r="E37" s="73">
        <f t="shared" si="6"/>
        <v>0</v>
      </c>
      <c r="F37" s="76">
        <f t="shared" si="7"/>
        <v>0</v>
      </c>
      <c r="G37" s="132"/>
      <c r="H37" s="133"/>
      <c r="I37" s="133"/>
      <c r="J37" s="131"/>
      <c r="K37" s="105">
        <f t="shared" si="14"/>
        <v>0</v>
      </c>
      <c r="L37" s="117" t="e">
        <f t="shared" si="19"/>
        <v>#DIV/0!</v>
      </c>
      <c r="M37" s="114" t="s">
        <v>60</v>
      </c>
    </row>
    <row r="38" spans="1:18" ht="25.5" x14ac:dyDescent="0.25">
      <c r="A38" s="239"/>
      <c r="B38" s="239"/>
      <c r="C38" s="3" t="s">
        <v>58</v>
      </c>
      <c r="D38" s="131"/>
      <c r="E38" s="73">
        <f t="shared" si="6"/>
        <v>0</v>
      </c>
      <c r="F38" s="76">
        <f t="shared" si="7"/>
        <v>0</v>
      </c>
      <c r="G38" s="132"/>
      <c r="H38" s="133"/>
      <c r="I38" s="133"/>
      <c r="J38" s="131"/>
      <c r="K38" s="105">
        <f t="shared" si="14"/>
        <v>0</v>
      </c>
      <c r="L38" s="117" t="e">
        <f t="shared" si="19"/>
        <v>#DIV/0!</v>
      </c>
      <c r="M38" s="114" t="s">
        <v>60</v>
      </c>
    </row>
    <row r="39" spans="1:18" x14ac:dyDescent="0.25">
      <c r="A39" s="239"/>
      <c r="B39" s="239"/>
      <c r="C39" s="3" t="s">
        <v>0</v>
      </c>
      <c r="D39" s="131"/>
      <c r="E39" s="73">
        <f t="shared" si="6"/>
        <v>0</v>
      </c>
      <c r="F39" s="76">
        <f t="shared" si="7"/>
        <v>0</v>
      </c>
      <c r="G39" s="132"/>
      <c r="H39" s="133"/>
      <c r="I39" s="133"/>
      <c r="J39" s="131"/>
      <c r="K39" s="105">
        <f t="shared" si="14"/>
        <v>0</v>
      </c>
      <c r="L39" s="117" t="e">
        <f t="shared" si="19"/>
        <v>#DIV/0!</v>
      </c>
      <c r="M39" s="114" t="s">
        <v>60</v>
      </c>
    </row>
    <row r="40" spans="1:18" x14ac:dyDescent="0.25">
      <c r="A40" s="240"/>
      <c r="B40" s="240"/>
      <c r="C40" s="5" t="s">
        <v>1</v>
      </c>
      <c r="D40" s="56">
        <f>SUM(D37:D39)</f>
        <v>0</v>
      </c>
      <c r="E40" s="74">
        <f t="shared" si="6"/>
        <v>0</v>
      </c>
      <c r="F40" s="72">
        <f t="shared" si="7"/>
        <v>0</v>
      </c>
      <c r="G40" s="85">
        <f t="shared" ref="G40:J40" si="21">SUM(G37:G39)</f>
        <v>0</v>
      </c>
      <c r="H40" s="6">
        <f t="shared" si="21"/>
        <v>0</v>
      </c>
      <c r="I40" s="6">
        <f t="shared" si="21"/>
        <v>0</v>
      </c>
      <c r="J40" s="58">
        <f t="shared" si="21"/>
        <v>0</v>
      </c>
      <c r="K40" s="106">
        <f t="shared" si="14"/>
        <v>0</v>
      </c>
      <c r="L40" s="118" t="e">
        <f t="shared" si="19"/>
        <v>#DIV/0!</v>
      </c>
      <c r="M40" s="114" t="s">
        <v>60</v>
      </c>
      <c r="Q40" s="1">
        <v>3000000</v>
      </c>
      <c r="R40" s="1">
        <f>SUM(R41:R43)</f>
        <v>3000000</v>
      </c>
    </row>
    <row r="41" spans="1:18" ht="27.95" customHeight="1" x14ac:dyDescent="0.25">
      <c r="A41" s="238" t="s">
        <v>23</v>
      </c>
      <c r="B41" s="238" t="s">
        <v>15</v>
      </c>
      <c r="C41" s="3" t="s">
        <v>2</v>
      </c>
      <c r="D41" s="134">
        <v>-2470588</v>
      </c>
      <c r="E41" s="73">
        <f t="shared" si="6"/>
        <v>0</v>
      </c>
      <c r="F41" s="76">
        <f t="shared" si="7"/>
        <v>0</v>
      </c>
      <c r="G41" s="132"/>
      <c r="H41" s="133"/>
      <c r="I41" s="133"/>
      <c r="J41" s="131"/>
      <c r="K41" s="105">
        <f t="shared" si="14"/>
        <v>-2470588</v>
      </c>
      <c r="L41" s="117">
        <f t="shared" si="19"/>
        <v>1</v>
      </c>
      <c r="M41" s="114" t="s">
        <v>60</v>
      </c>
      <c r="Q41" s="1">
        <f>SUM(Q40/17*14)</f>
        <v>2470588.2352941176</v>
      </c>
      <c r="R41" s="200">
        <v>2470588</v>
      </c>
    </row>
    <row r="42" spans="1:18" ht="32.1" customHeight="1" x14ac:dyDescent="0.25">
      <c r="A42" s="239"/>
      <c r="B42" s="239"/>
      <c r="C42" s="3" t="s">
        <v>58</v>
      </c>
      <c r="D42" s="134">
        <v>-352941</v>
      </c>
      <c r="E42" s="73">
        <f t="shared" si="6"/>
        <v>0</v>
      </c>
      <c r="F42" s="76">
        <f t="shared" si="7"/>
        <v>0</v>
      </c>
      <c r="G42" s="132"/>
      <c r="H42" s="133"/>
      <c r="I42" s="133"/>
      <c r="J42" s="131"/>
      <c r="K42" s="105">
        <f t="shared" si="14"/>
        <v>-352941</v>
      </c>
      <c r="L42" s="117">
        <f t="shared" si="19"/>
        <v>1</v>
      </c>
      <c r="M42" s="114" t="s">
        <v>60</v>
      </c>
      <c r="Q42" s="1">
        <f>SUM(Q40/17*2)</f>
        <v>352941.17647058825</v>
      </c>
      <c r="R42" s="200">
        <v>352941</v>
      </c>
    </row>
    <row r="43" spans="1:18" ht="30.6" customHeight="1" x14ac:dyDescent="0.25">
      <c r="A43" s="239"/>
      <c r="B43" s="239"/>
      <c r="C43" s="3" t="s">
        <v>0</v>
      </c>
      <c r="D43" s="134">
        <v>-176471</v>
      </c>
      <c r="E43" s="73">
        <f t="shared" si="6"/>
        <v>0</v>
      </c>
      <c r="F43" s="76">
        <f t="shared" si="7"/>
        <v>0</v>
      </c>
      <c r="G43" s="132"/>
      <c r="H43" s="133"/>
      <c r="I43" s="133"/>
      <c r="J43" s="131"/>
      <c r="K43" s="105">
        <f t="shared" si="14"/>
        <v>-176471</v>
      </c>
      <c r="L43" s="117">
        <f t="shared" si="19"/>
        <v>1</v>
      </c>
      <c r="M43" s="114" t="s">
        <v>60</v>
      </c>
      <c r="Q43" s="1">
        <f>SUM(Q40/17*1)</f>
        <v>176470.58823529413</v>
      </c>
      <c r="R43" s="199">
        <v>176471</v>
      </c>
    </row>
    <row r="44" spans="1:18" x14ac:dyDescent="0.25">
      <c r="A44" s="240"/>
      <c r="B44" s="240"/>
      <c r="C44" s="5" t="s">
        <v>1</v>
      </c>
      <c r="D44" s="58">
        <f>SUM(D41:D43)</f>
        <v>-3000000</v>
      </c>
      <c r="E44" s="74">
        <f t="shared" si="6"/>
        <v>0</v>
      </c>
      <c r="F44" s="72">
        <f t="shared" si="7"/>
        <v>0</v>
      </c>
      <c r="G44" s="85">
        <f t="shared" ref="G44:J44" si="22">SUM(G41:G43)</f>
        <v>0</v>
      </c>
      <c r="H44" s="6">
        <f t="shared" si="22"/>
        <v>0</v>
      </c>
      <c r="I44" s="6">
        <f t="shared" si="22"/>
        <v>0</v>
      </c>
      <c r="J44" s="58">
        <f t="shared" si="22"/>
        <v>0</v>
      </c>
      <c r="K44" s="106">
        <f t="shared" si="14"/>
        <v>-3000000</v>
      </c>
      <c r="L44" s="118">
        <f t="shared" si="19"/>
        <v>1</v>
      </c>
      <c r="M44" s="114" t="s">
        <v>60</v>
      </c>
      <c r="Q44" s="1">
        <v>36000000</v>
      </c>
      <c r="R44" s="1">
        <f>SUM(R45:R47)</f>
        <v>36000000</v>
      </c>
    </row>
    <row r="45" spans="1:18" ht="22.5" customHeight="1" x14ac:dyDescent="0.25">
      <c r="A45" s="217" t="s">
        <v>24</v>
      </c>
      <c r="B45" s="238" t="s">
        <v>15</v>
      </c>
      <c r="C45" s="3" t="s">
        <v>2</v>
      </c>
      <c r="D45" s="134">
        <v>-29647059</v>
      </c>
      <c r="E45" s="73">
        <f t="shared" si="6"/>
        <v>0</v>
      </c>
      <c r="F45" s="76">
        <f t="shared" si="7"/>
        <v>0</v>
      </c>
      <c r="G45" s="132"/>
      <c r="H45" s="133"/>
      <c r="I45" s="133"/>
      <c r="J45" s="131"/>
      <c r="K45" s="136">
        <f t="shared" si="14"/>
        <v>-29647059</v>
      </c>
      <c r="L45" s="117">
        <f t="shared" si="19"/>
        <v>1</v>
      </c>
      <c r="M45" s="114" t="s">
        <v>60</v>
      </c>
      <c r="Q45" s="1">
        <f>SUM(Q44/17*14)</f>
        <v>29647058.823529415</v>
      </c>
      <c r="R45" s="199">
        <v>29647059</v>
      </c>
    </row>
    <row r="46" spans="1:18" ht="27.6" customHeight="1" x14ac:dyDescent="0.25">
      <c r="A46" s="218"/>
      <c r="B46" s="239"/>
      <c r="C46" s="3" t="s">
        <v>58</v>
      </c>
      <c r="D46" s="134">
        <v>-4235294</v>
      </c>
      <c r="E46" s="73">
        <f t="shared" si="6"/>
        <v>0</v>
      </c>
      <c r="F46" s="76">
        <f t="shared" si="7"/>
        <v>0</v>
      </c>
      <c r="G46" s="132"/>
      <c r="H46" s="133"/>
      <c r="I46" s="133"/>
      <c r="J46" s="131"/>
      <c r="K46" s="136">
        <f t="shared" si="14"/>
        <v>-4235294</v>
      </c>
      <c r="L46" s="117">
        <f t="shared" si="19"/>
        <v>1</v>
      </c>
      <c r="M46" s="114" t="s">
        <v>60</v>
      </c>
      <c r="Q46" s="1">
        <f>SUM(Q44/17*2)</f>
        <v>4235294.1176470593</v>
      </c>
      <c r="R46" s="200">
        <v>4235294</v>
      </c>
    </row>
    <row r="47" spans="1:18" ht="30" customHeight="1" x14ac:dyDescent="0.25">
      <c r="A47" s="218"/>
      <c r="B47" s="239"/>
      <c r="C47" s="3" t="s">
        <v>0</v>
      </c>
      <c r="D47" s="134">
        <v>-2117647</v>
      </c>
      <c r="E47" s="73">
        <f t="shared" si="6"/>
        <v>0</v>
      </c>
      <c r="F47" s="76">
        <f t="shared" si="7"/>
        <v>0</v>
      </c>
      <c r="G47" s="132"/>
      <c r="H47" s="133"/>
      <c r="I47" s="133"/>
      <c r="J47" s="131"/>
      <c r="K47" s="136">
        <f t="shared" si="14"/>
        <v>-2117647</v>
      </c>
      <c r="L47" s="117">
        <f t="shared" si="19"/>
        <v>1</v>
      </c>
      <c r="M47" s="114" t="s">
        <v>60</v>
      </c>
      <c r="Q47" s="1">
        <f>SUM(Q44/17*1)</f>
        <v>2117647.0588235296</v>
      </c>
      <c r="R47" s="200">
        <v>2117647</v>
      </c>
    </row>
    <row r="48" spans="1:18" x14ac:dyDescent="0.25">
      <c r="A48" s="219"/>
      <c r="B48" s="240"/>
      <c r="C48" s="5" t="s">
        <v>1</v>
      </c>
      <c r="D48" s="58">
        <f>SUM(D45:D47)</f>
        <v>-36000000</v>
      </c>
      <c r="E48" s="74">
        <f t="shared" si="6"/>
        <v>0</v>
      </c>
      <c r="F48" s="72">
        <f t="shared" si="7"/>
        <v>0</v>
      </c>
      <c r="G48" s="85">
        <f>G45+G46+G47</f>
        <v>0</v>
      </c>
      <c r="H48" s="6">
        <f t="shared" ref="H48:I48" si="23">H45+H46+H47</f>
        <v>0</v>
      </c>
      <c r="I48" s="6">
        <f t="shared" si="23"/>
        <v>0</v>
      </c>
      <c r="J48" s="58">
        <f>SUM(J45:J47)</f>
        <v>0</v>
      </c>
      <c r="K48" s="137">
        <f t="shared" si="14"/>
        <v>-36000000</v>
      </c>
      <c r="L48" s="118">
        <f t="shared" si="19"/>
        <v>1</v>
      </c>
      <c r="M48" s="114" t="s">
        <v>60</v>
      </c>
    </row>
    <row r="49" spans="1:13" x14ac:dyDescent="0.25">
      <c r="A49" s="220" t="s">
        <v>25</v>
      </c>
      <c r="B49" s="238" t="s">
        <v>15</v>
      </c>
      <c r="C49" s="3" t="s">
        <v>2</v>
      </c>
      <c r="D49" s="131"/>
      <c r="E49" s="73">
        <f t="shared" si="6"/>
        <v>0</v>
      </c>
      <c r="F49" s="76">
        <f t="shared" si="7"/>
        <v>0</v>
      </c>
      <c r="G49" s="132"/>
      <c r="H49" s="133"/>
      <c r="I49" s="133"/>
      <c r="J49" s="131"/>
      <c r="K49" s="105">
        <f t="shared" si="14"/>
        <v>0</v>
      </c>
      <c r="L49" s="117" t="e">
        <f t="shared" si="19"/>
        <v>#DIV/0!</v>
      </c>
      <c r="M49" s="114" t="s">
        <v>60</v>
      </c>
    </row>
    <row r="50" spans="1:13" ht="25.5" x14ac:dyDescent="0.25">
      <c r="A50" s="221"/>
      <c r="B50" s="239"/>
      <c r="C50" s="3" t="s">
        <v>58</v>
      </c>
      <c r="D50" s="131"/>
      <c r="E50" s="73">
        <f t="shared" si="6"/>
        <v>0</v>
      </c>
      <c r="F50" s="76">
        <f t="shared" si="7"/>
        <v>0</v>
      </c>
      <c r="G50" s="132"/>
      <c r="H50" s="133"/>
      <c r="I50" s="133"/>
      <c r="J50" s="131"/>
      <c r="K50" s="105">
        <f t="shared" si="14"/>
        <v>0</v>
      </c>
      <c r="L50" s="117" t="e">
        <f t="shared" si="19"/>
        <v>#DIV/0!</v>
      </c>
      <c r="M50" s="114" t="s">
        <v>60</v>
      </c>
    </row>
    <row r="51" spans="1:13" x14ac:dyDescent="0.25">
      <c r="A51" s="221"/>
      <c r="B51" s="239"/>
      <c r="C51" s="3" t="s">
        <v>0</v>
      </c>
      <c r="D51" s="131"/>
      <c r="E51" s="73">
        <f t="shared" si="6"/>
        <v>0</v>
      </c>
      <c r="F51" s="76">
        <f t="shared" si="7"/>
        <v>0</v>
      </c>
      <c r="G51" s="132"/>
      <c r="H51" s="133"/>
      <c r="I51" s="133"/>
      <c r="J51" s="131"/>
      <c r="K51" s="105">
        <f t="shared" si="14"/>
        <v>0</v>
      </c>
      <c r="L51" s="117" t="e">
        <f t="shared" si="19"/>
        <v>#DIV/0!</v>
      </c>
      <c r="M51" s="114" t="s">
        <v>60</v>
      </c>
    </row>
    <row r="52" spans="1:13" x14ac:dyDescent="0.25">
      <c r="A52" s="222"/>
      <c r="B52" s="240"/>
      <c r="C52" s="5" t="s">
        <v>1</v>
      </c>
      <c r="D52" s="58">
        <f>SUM(D49:D51)</f>
        <v>0</v>
      </c>
      <c r="E52" s="74">
        <f t="shared" si="6"/>
        <v>0</v>
      </c>
      <c r="F52" s="72">
        <f t="shared" si="7"/>
        <v>0</v>
      </c>
      <c r="G52" s="85">
        <f t="shared" ref="G52:J52" si="24">SUM(G49:G51)</f>
        <v>0</v>
      </c>
      <c r="H52" s="6">
        <f t="shared" si="24"/>
        <v>0</v>
      </c>
      <c r="I52" s="6">
        <f t="shared" si="24"/>
        <v>0</v>
      </c>
      <c r="J52" s="58">
        <f t="shared" si="24"/>
        <v>0</v>
      </c>
      <c r="K52" s="106">
        <f t="shared" si="14"/>
        <v>0</v>
      </c>
      <c r="L52" s="118" t="e">
        <f t="shared" si="19"/>
        <v>#DIV/0!</v>
      </c>
      <c r="M52" s="114" t="s">
        <v>60</v>
      </c>
    </row>
    <row r="53" spans="1:13" x14ac:dyDescent="0.25">
      <c r="A53" s="220" t="s">
        <v>26</v>
      </c>
      <c r="B53" s="238" t="s">
        <v>15</v>
      </c>
      <c r="C53" s="3" t="s">
        <v>2</v>
      </c>
      <c r="D53" s="131"/>
      <c r="E53" s="73">
        <f t="shared" si="6"/>
        <v>0</v>
      </c>
      <c r="F53" s="76">
        <f t="shared" si="7"/>
        <v>0</v>
      </c>
      <c r="G53" s="132"/>
      <c r="H53" s="133"/>
      <c r="I53" s="133"/>
      <c r="J53" s="131"/>
      <c r="K53" s="105">
        <f t="shared" si="14"/>
        <v>0</v>
      </c>
      <c r="L53" s="117" t="e">
        <f t="shared" si="19"/>
        <v>#DIV/0!</v>
      </c>
      <c r="M53" s="114" t="s">
        <v>60</v>
      </c>
    </row>
    <row r="54" spans="1:13" ht="25.5" x14ac:dyDescent="0.25">
      <c r="A54" s="221"/>
      <c r="B54" s="239"/>
      <c r="C54" s="3" t="s">
        <v>58</v>
      </c>
      <c r="D54" s="131"/>
      <c r="E54" s="73">
        <f t="shared" si="6"/>
        <v>0</v>
      </c>
      <c r="F54" s="76">
        <f t="shared" si="7"/>
        <v>0</v>
      </c>
      <c r="G54" s="132"/>
      <c r="H54" s="133"/>
      <c r="I54" s="133"/>
      <c r="J54" s="131"/>
      <c r="K54" s="105">
        <f t="shared" si="14"/>
        <v>0</v>
      </c>
      <c r="L54" s="117" t="e">
        <f t="shared" si="19"/>
        <v>#DIV/0!</v>
      </c>
      <c r="M54" s="114" t="s">
        <v>60</v>
      </c>
    </row>
    <row r="55" spans="1:13" x14ac:dyDescent="0.25">
      <c r="A55" s="221"/>
      <c r="B55" s="239"/>
      <c r="C55" s="3" t="s">
        <v>0</v>
      </c>
      <c r="D55" s="131"/>
      <c r="E55" s="73">
        <f t="shared" si="6"/>
        <v>0</v>
      </c>
      <c r="F55" s="76">
        <f t="shared" si="7"/>
        <v>0</v>
      </c>
      <c r="G55" s="132"/>
      <c r="H55" s="133"/>
      <c r="I55" s="133"/>
      <c r="J55" s="131"/>
      <c r="K55" s="105">
        <f t="shared" si="14"/>
        <v>0</v>
      </c>
      <c r="L55" s="117" t="e">
        <f t="shared" si="19"/>
        <v>#DIV/0!</v>
      </c>
      <c r="M55" s="114" t="s">
        <v>60</v>
      </c>
    </row>
    <row r="56" spans="1:13" x14ac:dyDescent="0.25">
      <c r="A56" s="222"/>
      <c r="B56" s="240"/>
      <c r="C56" s="5" t="s">
        <v>1</v>
      </c>
      <c r="D56" s="58">
        <f>SUM(D53:D55)</f>
        <v>0</v>
      </c>
      <c r="E56" s="74">
        <f t="shared" si="6"/>
        <v>0</v>
      </c>
      <c r="F56" s="72">
        <f t="shared" si="7"/>
        <v>0</v>
      </c>
      <c r="G56" s="85">
        <f t="shared" ref="G56:J56" si="25">SUM(G53:G55)</f>
        <v>0</v>
      </c>
      <c r="H56" s="6">
        <f t="shared" si="25"/>
        <v>0</v>
      </c>
      <c r="I56" s="6">
        <f t="shared" si="25"/>
        <v>0</v>
      </c>
      <c r="J56" s="56">
        <f t="shared" si="25"/>
        <v>0</v>
      </c>
      <c r="K56" s="106">
        <f t="shared" si="14"/>
        <v>0</v>
      </c>
      <c r="L56" s="118" t="e">
        <f t="shared" si="19"/>
        <v>#DIV/0!</v>
      </c>
      <c r="M56" s="114" t="s">
        <v>60</v>
      </c>
    </row>
    <row r="57" spans="1:13" x14ac:dyDescent="0.25">
      <c r="A57" s="220" t="s">
        <v>27</v>
      </c>
      <c r="B57" s="238" t="s">
        <v>15</v>
      </c>
      <c r="C57" s="3" t="s">
        <v>2</v>
      </c>
      <c r="D57" s="131"/>
      <c r="E57" s="73">
        <f t="shared" si="6"/>
        <v>0</v>
      </c>
      <c r="F57" s="76">
        <f t="shared" si="7"/>
        <v>0</v>
      </c>
      <c r="G57" s="132"/>
      <c r="H57" s="133"/>
      <c r="I57" s="133"/>
      <c r="J57" s="131"/>
      <c r="K57" s="105">
        <f t="shared" si="14"/>
        <v>0</v>
      </c>
      <c r="L57" s="117" t="e">
        <f t="shared" si="19"/>
        <v>#DIV/0!</v>
      </c>
      <c r="M57" s="114" t="s">
        <v>60</v>
      </c>
    </row>
    <row r="58" spans="1:13" ht="25.5" x14ac:dyDescent="0.25">
      <c r="A58" s="221"/>
      <c r="B58" s="239"/>
      <c r="C58" s="3" t="s">
        <v>58</v>
      </c>
      <c r="D58" s="131"/>
      <c r="E58" s="73">
        <f t="shared" si="6"/>
        <v>0</v>
      </c>
      <c r="F58" s="76">
        <f t="shared" si="7"/>
        <v>0</v>
      </c>
      <c r="G58" s="132"/>
      <c r="H58" s="133"/>
      <c r="I58" s="133"/>
      <c r="J58" s="131"/>
      <c r="K58" s="105">
        <f t="shared" si="14"/>
        <v>0</v>
      </c>
      <c r="L58" s="117" t="e">
        <f t="shared" si="19"/>
        <v>#DIV/0!</v>
      </c>
      <c r="M58" s="114" t="s">
        <v>60</v>
      </c>
    </row>
    <row r="59" spans="1:13" x14ac:dyDescent="0.25">
      <c r="A59" s="221"/>
      <c r="B59" s="239"/>
      <c r="C59" s="3" t="s">
        <v>0</v>
      </c>
      <c r="D59" s="131"/>
      <c r="E59" s="73">
        <f t="shared" si="6"/>
        <v>0</v>
      </c>
      <c r="F59" s="76">
        <f t="shared" si="7"/>
        <v>0</v>
      </c>
      <c r="G59" s="132"/>
      <c r="H59" s="133"/>
      <c r="I59" s="133"/>
      <c r="J59" s="131"/>
      <c r="K59" s="105">
        <f t="shared" si="14"/>
        <v>0</v>
      </c>
      <c r="L59" s="117" t="e">
        <f t="shared" si="19"/>
        <v>#DIV/0!</v>
      </c>
      <c r="M59" s="114" t="s">
        <v>60</v>
      </c>
    </row>
    <row r="60" spans="1:13" x14ac:dyDescent="0.25">
      <c r="A60" s="222"/>
      <c r="B60" s="240"/>
      <c r="C60" s="5" t="s">
        <v>1</v>
      </c>
      <c r="D60" s="58">
        <f>SUM(D57:D59)</f>
        <v>0</v>
      </c>
      <c r="E60" s="74">
        <f t="shared" si="6"/>
        <v>0</v>
      </c>
      <c r="F60" s="72">
        <f t="shared" si="7"/>
        <v>0</v>
      </c>
      <c r="G60" s="85">
        <f t="shared" ref="G60:J60" si="26">SUM(G57:G59)</f>
        <v>0</v>
      </c>
      <c r="H60" s="6">
        <f t="shared" si="26"/>
        <v>0</v>
      </c>
      <c r="I60" s="6">
        <f t="shared" si="26"/>
        <v>0</v>
      </c>
      <c r="J60" s="58">
        <f t="shared" si="26"/>
        <v>0</v>
      </c>
      <c r="K60" s="106">
        <f t="shared" si="14"/>
        <v>0</v>
      </c>
      <c r="L60" s="118" t="e">
        <f t="shared" si="19"/>
        <v>#DIV/0!</v>
      </c>
      <c r="M60" s="114" t="s">
        <v>60</v>
      </c>
    </row>
    <row r="61" spans="1:13" x14ac:dyDescent="0.25">
      <c r="A61" s="241" t="s">
        <v>28</v>
      </c>
      <c r="B61" s="238" t="s">
        <v>15</v>
      </c>
      <c r="C61" s="3" t="s">
        <v>2</v>
      </c>
      <c r="D61" s="131"/>
      <c r="E61" s="73">
        <f t="shared" si="6"/>
        <v>0</v>
      </c>
      <c r="F61" s="76">
        <f t="shared" si="7"/>
        <v>0</v>
      </c>
      <c r="G61" s="132"/>
      <c r="H61" s="133"/>
      <c r="I61" s="133"/>
      <c r="J61" s="131"/>
      <c r="K61" s="105">
        <f t="shared" si="14"/>
        <v>0</v>
      </c>
      <c r="L61" s="117" t="e">
        <f t="shared" si="19"/>
        <v>#DIV/0!</v>
      </c>
      <c r="M61" s="114" t="s">
        <v>60</v>
      </c>
    </row>
    <row r="62" spans="1:13" ht="25.5" x14ac:dyDescent="0.25">
      <c r="A62" s="242"/>
      <c r="B62" s="239"/>
      <c r="C62" s="3" t="s">
        <v>58</v>
      </c>
      <c r="D62" s="131"/>
      <c r="E62" s="73">
        <f t="shared" si="6"/>
        <v>0</v>
      </c>
      <c r="F62" s="76">
        <f t="shared" si="7"/>
        <v>0</v>
      </c>
      <c r="G62" s="132"/>
      <c r="H62" s="133"/>
      <c r="I62" s="133"/>
      <c r="J62" s="131"/>
      <c r="K62" s="105">
        <f t="shared" si="14"/>
        <v>0</v>
      </c>
      <c r="L62" s="117" t="e">
        <f t="shared" si="19"/>
        <v>#DIV/0!</v>
      </c>
      <c r="M62" s="114" t="s">
        <v>60</v>
      </c>
    </row>
    <row r="63" spans="1:13" x14ac:dyDescent="0.25">
      <c r="A63" s="242"/>
      <c r="B63" s="239"/>
      <c r="C63" s="3" t="s">
        <v>0</v>
      </c>
      <c r="D63" s="131"/>
      <c r="E63" s="73">
        <f t="shared" si="6"/>
        <v>0</v>
      </c>
      <c r="F63" s="76">
        <f t="shared" si="7"/>
        <v>0</v>
      </c>
      <c r="G63" s="132"/>
      <c r="H63" s="133"/>
      <c r="I63" s="133"/>
      <c r="J63" s="131"/>
      <c r="K63" s="105">
        <f t="shared" si="14"/>
        <v>0</v>
      </c>
      <c r="L63" s="117" t="e">
        <f t="shared" si="19"/>
        <v>#DIV/0!</v>
      </c>
      <c r="M63" s="114" t="s">
        <v>60</v>
      </c>
    </row>
    <row r="64" spans="1:13" x14ac:dyDescent="0.25">
      <c r="A64" s="243"/>
      <c r="B64" s="240"/>
      <c r="C64" s="5" t="s">
        <v>1</v>
      </c>
      <c r="D64" s="58">
        <f>SUM(D61:D63)</f>
        <v>0</v>
      </c>
      <c r="E64" s="74">
        <f t="shared" si="6"/>
        <v>0</v>
      </c>
      <c r="F64" s="72">
        <f t="shared" si="7"/>
        <v>0</v>
      </c>
      <c r="G64" s="85">
        <f t="shared" ref="G64:J64" si="27">SUM(G61:G63)</f>
        <v>0</v>
      </c>
      <c r="H64" s="6">
        <f t="shared" si="27"/>
        <v>0</v>
      </c>
      <c r="I64" s="6">
        <f t="shared" si="27"/>
        <v>0</v>
      </c>
      <c r="J64" s="58">
        <f t="shared" si="27"/>
        <v>0</v>
      </c>
      <c r="K64" s="106">
        <f t="shared" si="14"/>
        <v>0</v>
      </c>
      <c r="L64" s="118" t="e">
        <f t="shared" si="19"/>
        <v>#DIV/0!</v>
      </c>
      <c r="M64" s="114" t="s">
        <v>60</v>
      </c>
    </row>
    <row r="65" spans="1:13" x14ac:dyDescent="0.25">
      <c r="A65" s="238" t="s">
        <v>29</v>
      </c>
      <c r="B65" s="238" t="s">
        <v>15</v>
      </c>
      <c r="C65" s="3" t="s">
        <v>2</v>
      </c>
      <c r="D65" s="131"/>
      <c r="E65" s="73">
        <f t="shared" si="6"/>
        <v>0</v>
      </c>
      <c r="F65" s="76">
        <f t="shared" si="7"/>
        <v>0</v>
      </c>
      <c r="G65" s="132"/>
      <c r="H65" s="133"/>
      <c r="I65" s="133"/>
      <c r="J65" s="131"/>
      <c r="K65" s="105">
        <f t="shared" si="14"/>
        <v>0</v>
      </c>
      <c r="L65" s="117" t="e">
        <f t="shared" si="19"/>
        <v>#DIV/0!</v>
      </c>
      <c r="M65" s="114" t="s">
        <v>60</v>
      </c>
    </row>
    <row r="66" spans="1:13" ht="25.5" x14ac:dyDescent="0.25">
      <c r="A66" s="239"/>
      <c r="B66" s="239"/>
      <c r="C66" s="3" t="s">
        <v>58</v>
      </c>
      <c r="D66" s="131"/>
      <c r="E66" s="73">
        <f t="shared" si="6"/>
        <v>0</v>
      </c>
      <c r="F66" s="76">
        <f t="shared" ref="F66:F129" si="28">SUM(G66:I66)</f>
        <v>0</v>
      </c>
      <c r="G66" s="132"/>
      <c r="H66" s="133"/>
      <c r="I66" s="133"/>
      <c r="J66" s="131"/>
      <c r="K66" s="105">
        <f t="shared" si="14"/>
        <v>0</v>
      </c>
      <c r="L66" s="117" t="e">
        <f t="shared" si="19"/>
        <v>#DIV/0!</v>
      </c>
      <c r="M66" s="114" t="s">
        <v>60</v>
      </c>
    </row>
    <row r="67" spans="1:13" x14ac:dyDescent="0.25">
      <c r="A67" s="239"/>
      <c r="B67" s="239"/>
      <c r="C67" s="3" t="s">
        <v>0</v>
      </c>
      <c r="D67" s="131"/>
      <c r="E67" s="73">
        <f t="shared" si="6"/>
        <v>0</v>
      </c>
      <c r="F67" s="76">
        <f t="shared" si="28"/>
        <v>0</v>
      </c>
      <c r="G67" s="132"/>
      <c r="H67" s="133"/>
      <c r="I67" s="133"/>
      <c r="J67" s="131"/>
      <c r="K67" s="105">
        <f t="shared" si="14"/>
        <v>0</v>
      </c>
      <c r="L67" s="117" t="e">
        <f t="shared" si="19"/>
        <v>#DIV/0!</v>
      </c>
      <c r="M67" s="114" t="s">
        <v>60</v>
      </c>
    </row>
    <row r="68" spans="1:13" x14ac:dyDescent="0.25">
      <c r="A68" s="240"/>
      <c r="B68" s="240"/>
      <c r="C68" s="5" t="s">
        <v>1</v>
      </c>
      <c r="D68" s="58">
        <f>SUM(D65:D67)</f>
        <v>0</v>
      </c>
      <c r="E68" s="74">
        <f t="shared" si="6"/>
        <v>0</v>
      </c>
      <c r="F68" s="72">
        <f t="shared" si="28"/>
        <v>0</v>
      </c>
      <c r="G68" s="85">
        <f t="shared" ref="G68:J68" si="29">SUM(G65:G67)</f>
        <v>0</v>
      </c>
      <c r="H68" s="6">
        <f t="shared" si="29"/>
        <v>0</v>
      </c>
      <c r="I68" s="6">
        <f t="shared" si="29"/>
        <v>0</v>
      </c>
      <c r="J68" s="58">
        <f t="shared" si="29"/>
        <v>0</v>
      </c>
      <c r="K68" s="106">
        <f t="shared" si="14"/>
        <v>0</v>
      </c>
      <c r="L68" s="118" t="e">
        <f t="shared" si="19"/>
        <v>#DIV/0!</v>
      </c>
      <c r="M68" s="114" t="s">
        <v>60</v>
      </c>
    </row>
    <row r="69" spans="1:13" x14ac:dyDescent="0.25">
      <c r="A69" s="217" t="s">
        <v>30</v>
      </c>
      <c r="B69" s="238" t="s">
        <v>15</v>
      </c>
      <c r="C69" s="3" t="s">
        <v>2</v>
      </c>
      <c r="D69" s="131"/>
      <c r="E69" s="73">
        <f t="shared" si="6"/>
        <v>0</v>
      </c>
      <c r="F69" s="76">
        <f t="shared" si="28"/>
        <v>0</v>
      </c>
      <c r="G69" s="132"/>
      <c r="H69" s="133"/>
      <c r="I69" s="133"/>
      <c r="J69" s="131"/>
      <c r="K69" s="105">
        <f t="shared" si="14"/>
        <v>0</v>
      </c>
      <c r="L69" s="117" t="e">
        <f t="shared" si="19"/>
        <v>#DIV/0!</v>
      </c>
      <c r="M69" s="114" t="s">
        <v>60</v>
      </c>
    </row>
    <row r="70" spans="1:13" ht="25.5" x14ac:dyDescent="0.25">
      <c r="A70" s="218"/>
      <c r="B70" s="239"/>
      <c r="C70" s="3" t="s">
        <v>58</v>
      </c>
      <c r="D70" s="131"/>
      <c r="E70" s="73">
        <f t="shared" si="6"/>
        <v>0</v>
      </c>
      <c r="F70" s="76">
        <f t="shared" si="28"/>
        <v>0</v>
      </c>
      <c r="G70" s="132"/>
      <c r="H70" s="133"/>
      <c r="I70" s="133"/>
      <c r="J70" s="131"/>
      <c r="K70" s="105">
        <f t="shared" si="14"/>
        <v>0</v>
      </c>
      <c r="L70" s="117" t="e">
        <f t="shared" si="19"/>
        <v>#DIV/0!</v>
      </c>
      <c r="M70" s="114" t="s">
        <v>60</v>
      </c>
    </row>
    <row r="71" spans="1:13" x14ac:dyDescent="0.25">
      <c r="A71" s="218"/>
      <c r="B71" s="239"/>
      <c r="C71" s="3" t="s">
        <v>0</v>
      </c>
      <c r="D71" s="131"/>
      <c r="E71" s="73">
        <f t="shared" si="6"/>
        <v>0</v>
      </c>
      <c r="F71" s="76">
        <f t="shared" si="28"/>
        <v>0</v>
      </c>
      <c r="G71" s="132"/>
      <c r="H71" s="133"/>
      <c r="I71" s="133"/>
      <c r="J71" s="131"/>
      <c r="K71" s="105">
        <f t="shared" si="14"/>
        <v>0</v>
      </c>
      <c r="L71" s="117" t="e">
        <f t="shared" si="19"/>
        <v>#DIV/0!</v>
      </c>
      <c r="M71" s="114" t="s">
        <v>60</v>
      </c>
    </row>
    <row r="72" spans="1:13" x14ac:dyDescent="0.25">
      <c r="A72" s="219"/>
      <c r="B72" s="240"/>
      <c r="C72" s="5" t="s">
        <v>1</v>
      </c>
      <c r="D72" s="58">
        <f>SUM(D69:D71)</f>
        <v>0</v>
      </c>
      <c r="E72" s="74">
        <f t="shared" ref="E72:E99" si="30">SUM(G72:J72)</f>
        <v>0</v>
      </c>
      <c r="F72" s="72">
        <f t="shared" si="28"/>
        <v>0</v>
      </c>
      <c r="G72" s="85">
        <f t="shared" ref="G72:J72" si="31">SUM(G69:G71)</f>
        <v>0</v>
      </c>
      <c r="H72" s="6">
        <f t="shared" si="31"/>
        <v>0</v>
      </c>
      <c r="I72" s="6">
        <f t="shared" si="31"/>
        <v>0</v>
      </c>
      <c r="J72" s="58">
        <f t="shared" si="31"/>
        <v>0</v>
      </c>
      <c r="K72" s="106">
        <f t="shared" si="14"/>
        <v>0</v>
      </c>
      <c r="L72" s="118" t="e">
        <f t="shared" si="19"/>
        <v>#DIV/0!</v>
      </c>
      <c r="M72" s="114" t="s">
        <v>60</v>
      </c>
    </row>
    <row r="73" spans="1:13" x14ac:dyDescent="0.25">
      <c r="A73" s="238" t="s">
        <v>31</v>
      </c>
      <c r="B73" s="238" t="s">
        <v>15</v>
      </c>
      <c r="C73" s="3" t="s">
        <v>2</v>
      </c>
      <c r="D73" s="131"/>
      <c r="E73" s="73">
        <f t="shared" si="30"/>
        <v>0</v>
      </c>
      <c r="F73" s="76">
        <f t="shared" si="28"/>
        <v>0</v>
      </c>
      <c r="G73" s="132"/>
      <c r="H73" s="133"/>
      <c r="I73" s="133"/>
      <c r="J73" s="131"/>
      <c r="K73" s="105">
        <f t="shared" si="14"/>
        <v>0</v>
      </c>
      <c r="L73" s="117" t="e">
        <f t="shared" si="19"/>
        <v>#DIV/0!</v>
      </c>
      <c r="M73" s="114" t="s">
        <v>60</v>
      </c>
    </row>
    <row r="74" spans="1:13" ht="25.5" x14ac:dyDescent="0.25">
      <c r="A74" s="239"/>
      <c r="B74" s="239"/>
      <c r="C74" s="3" t="s">
        <v>58</v>
      </c>
      <c r="D74" s="131"/>
      <c r="E74" s="73">
        <f t="shared" si="30"/>
        <v>0</v>
      </c>
      <c r="F74" s="76">
        <f t="shared" si="28"/>
        <v>0</v>
      </c>
      <c r="G74" s="132"/>
      <c r="H74" s="133"/>
      <c r="I74" s="133"/>
      <c r="J74" s="131"/>
      <c r="K74" s="105">
        <f t="shared" si="14"/>
        <v>0</v>
      </c>
      <c r="L74" s="117" t="e">
        <f t="shared" si="19"/>
        <v>#DIV/0!</v>
      </c>
      <c r="M74" s="114" t="s">
        <v>60</v>
      </c>
    </row>
    <row r="75" spans="1:13" x14ac:dyDescent="0.25">
      <c r="A75" s="239"/>
      <c r="B75" s="239"/>
      <c r="C75" s="3" t="s">
        <v>0</v>
      </c>
      <c r="D75" s="131"/>
      <c r="E75" s="73">
        <f t="shared" si="30"/>
        <v>0</v>
      </c>
      <c r="F75" s="76">
        <f t="shared" si="28"/>
        <v>0</v>
      </c>
      <c r="G75" s="132"/>
      <c r="H75" s="133"/>
      <c r="I75" s="133"/>
      <c r="J75" s="131"/>
      <c r="K75" s="105">
        <f t="shared" si="14"/>
        <v>0</v>
      </c>
      <c r="L75" s="117" t="e">
        <f t="shared" si="19"/>
        <v>#DIV/0!</v>
      </c>
      <c r="M75" s="114" t="s">
        <v>60</v>
      </c>
    </row>
    <row r="76" spans="1:13" x14ac:dyDescent="0.25">
      <c r="A76" s="240"/>
      <c r="B76" s="240"/>
      <c r="C76" s="5" t="s">
        <v>1</v>
      </c>
      <c r="D76" s="58">
        <f>SUM(D73:D75)</f>
        <v>0</v>
      </c>
      <c r="E76" s="74">
        <f t="shared" si="30"/>
        <v>0</v>
      </c>
      <c r="F76" s="72">
        <f t="shared" si="28"/>
        <v>0</v>
      </c>
      <c r="G76" s="85">
        <f t="shared" ref="G76:J76" si="32">SUM(G73:G75)</f>
        <v>0</v>
      </c>
      <c r="H76" s="6">
        <f t="shared" si="32"/>
        <v>0</v>
      </c>
      <c r="I76" s="6">
        <f t="shared" si="32"/>
        <v>0</v>
      </c>
      <c r="J76" s="58">
        <f t="shared" si="32"/>
        <v>0</v>
      </c>
      <c r="K76" s="106">
        <f t="shared" si="14"/>
        <v>0</v>
      </c>
      <c r="L76" s="118" t="e">
        <f t="shared" si="19"/>
        <v>#DIV/0!</v>
      </c>
      <c r="M76" s="114" t="s">
        <v>60</v>
      </c>
    </row>
    <row r="77" spans="1:13" x14ac:dyDescent="0.25">
      <c r="A77" s="238" t="s">
        <v>32</v>
      </c>
      <c r="B77" s="238" t="s">
        <v>15</v>
      </c>
      <c r="C77" s="3" t="s">
        <v>2</v>
      </c>
      <c r="D77" s="131"/>
      <c r="E77" s="73">
        <f t="shared" si="30"/>
        <v>0</v>
      </c>
      <c r="F77" s="76">
        <f t="shared" si="28"/>
        <v>0</v>
      </c>
      <c r="G77" s="132"/>
      <c r="H77" s="133"/>
      <c r="I77" s="133"/>
      <c r="J77" s="131"/>
      <c r="K77" s="105">
        <f t="shared" si="14"/>
        <v>0</v>
      </c>
      <c r="L77" s="117" t="e">
        <f t="shared" si="19"/>
        <v>#DIV/0!</v>
      </c>
      <c r="M77" s="114" t="s">
        <v>60</v>
      </c>
    </row>
    <row r="78" spans="1:13" ht="25.5" x14ac:dyDescent="0.25">
      <c r="A78" s="239"/>
      <c r="B78" s="239"/>
      <c r="C78" s="3" t="s">
        <v>58</v>
      </c>
      <c r="D78" s="131"/>
      <c r="E78" s="73">
        <f t="shared" si="30"/>
        <v>0</v>
      </c>
      <c r="F78" s="76">
        <f t="shared" si="28"/>
        <v>0</v>
      </c>
      <c r="G78" s="132"/>
      <c r="H78" s="133"/>
      <c r="I78" s="133"/>
      <c r="J78" s="131"/>
      <c r="K78" s="105">
        <f t="shared" si="14"/>
        <v>0</v>
      </c>
      <c r="L78" s="117" t="e">
        <f t="shared" si="19"/>
        <v>#DIV/0!</v>
      </c>
      <c r="M78" s="114" t="s">
        <v>60</v>
      </c>
    </row>
    <row r="79" spans="1:13" x14ac:dyDescent="0.25">
      <c r="A79" s="239"/>
      <c r="B79" s="239"/>
      <c r="C79" s="3" t="s">
        <v>0</v>
      </c>
      <c r="D79" s="131"/>
      <c r="E79" s="73">
        <f t="shared" si="30"/>
        <v>0</v>
      </c>
      <c r="F79" s="76">
        <f t="shared" si="28"/>
        <v>0</v>
      </c>
      <c r="G79" s="132"/>
      <c r="H79" s="133"/>
      <c r="I79" s="133"/>
      <c r="J79" s="131"/>
      <c r="K79" s="105">
        <f t="shared" si="14"/>
        <v>0</v>
      </c>
      <c r="L79" s="117" t="e">
        <f t="shared" si="19"/>
        <v>#DIV/0!</v>
      </c>
      <c r="M79" s="114" t="s">
        <v>60</v>
      </c>
    </row>
    <row r="80" spans="1:13" x14ac:dyDescent="0.25">
      <c r="A80" s="240"/>
      <c r="B80" s="240"/>
      <c r="C80" s="5" t="s">
        <v>1</v>
      </c>
      <c r="D80" s="58">
        <f>SUM(D77:D79)</f>
        <v>0</v>
      </c>
      <c r="E80" s="74">
        <f t="shared" si="30"/>
        <v>0</v>
      </c>
      <c r="F80" s="72">
        <f t="shared" si="28"/>
        <v>0</v>
      </c>
      <c r="G80" s="85">
        <f t="shared" ref="G80:J80" si="33">SUM(G77:G79)</f>
        <v>0</v>
      </c>
      <c r="H80" s="6">
        <f t="shared" si="33"/>
        <v>0</v>
      </c>
      <c r="I80" s="6">
        <f t="shared" si="33"/>
        <v>0</v>
      </c>
      <c r="J80" s="58">
        <f t="shared" si="33"/>
        <v>0</v>
      </c>
      <c r="K80" s="106">
        <f t="shared" si="14"/>
        <v>0</v>
      </c>
      <c r="L80" s="118" t="e">
        <f t="shared" si="19"/>
        <v>#DIV/0!</v>
      </c>
      <c r="M80" s="114" t="s">
        <v>60</v>
      </c>
    </row>
    <row r="81" spans="1:13" x14ac:dyDescent="0.25">
      <c r="A81" s="241" t="s">
        <v>33</v>
      </c>
      <c r="B81" s="238" t="s">
        <v>15</v>
      </c>
      <c r="C81" s="3" t="s">
        <v>2</v>
      </c>
      <c r="D81" s="131"/>
      <c r="E81" s="73">
        <f t="shared" si="30"/>
        <v>0</v>
      </c>
      <c r="F81" s="76">
        <f t="shared" si="28"/>
        <v>0</v>
      </c>
      <c r="G81" s="132"/>
      <c r="H81" s="133"/>
      <c r="I81" s="133"/>
      <c r="J81" s="131"/>
      <c r="K81" s="105">
        <f t="shared" si="14"/>
        <v>0</v>
      </c>
      <c r="L81" s="117" t="e">
        <f t="shared" si="19"/>
        <v>#DIV/0!</v>
      </c>
      <c r="M81" s="114" t="s">
        <v>60</v>
      </c>
    </row>
    <row r="82" spans="1:13" ht="25.5" x14ac:dyDescent="0.25">
      <c r="A82" s="242"/>
      <c r="B82" s="239"/>
      <c r="C82" s="3" t="s">
        <v>58</v>
      </c>
      <c r="D82" s="131"/>
      <c r="E82" s="73">
        <f t="shared" si="30"/>
        <v>0</v>
      </c>
      <c r="F82" s="76">
        <f t="shared" si="28"/>
        <v>0</v>
      </c>
      <c r="G82" s="132"/>
      <c r="H82" s="133"/>
      <c r="I82" s="133"/>
      <c r="J82" s="131"/>
      <c r="K82" s="105">
        <f t="shared" ref="K82:K145" si="34">SUM(D82,E82)</f>
        <v>0</v>
      </c>
      <c r="L82" s="117" t="e">
        <f t="shared" si="19"/>
        <v>#DIV/0!</v>
      </c>
      <c r="M82" s="114" t="s">
        <v>60</v>
      </c>
    </row>
    <row r="83" spans="1:13" x14ac:dyDescent="0.25">
      <c r="A83" s="242"/>
      <c r="B83" s="239"/>
      <c r="C83" s="3" t="s">
        <v>0</v>
      </c>
      <c r="D83" s="131"/>
      <c r="E83" s="73">
        <f t="shared" si="30"/>
        <v>0</v>
      </c>
      <c r="F83" s="76">
        <f t="shared" si="28"/>
        <v>0</v>
      </c>
      <c r="G83" s="132"/>
      <c r="H83" s="133"/>
      <c r="I83" s="133"/>
      <c r="J83" s="131"/>
      <c r="K83" s="105">
        <f t="shared" si="34"/>
        <v>0</v>
      </c>
      <c r="L83" s="117" t="e">
        <f t="shared" si="19"/>
        <v>#DIV/0!</v>
      </c>
      <c r="M83" s="114" t="s">
        <v>60</v>
      </c>
    </row>
    <row r="84" spans="1:13" x14ac:dyDescent="0.25">
      <c r="A84" s="243"/>
      <c r="B84" s="240"/>
      <c r="C84" s="5" t="s">
        <v>1</v>
      </c>
      <c r="D84" s="58">
        <f>SUM(D81:D83)</f>
        <v>0</v>
      </c>
      <c r="E84" s="74">
        <f t="shared" si="30"/>
        <v>0</v>
      </c>
      <c r="F84" s="72">
        <f t="shared" si="28"/>
        <v>0</v>
      </c>
      <c r="G84" s="85">
        <f t="shared" ref="G84:J84" si="35">SUM(G81:G83)</f>
        <v>0</v>
      </c>
      <c r="H84" s="6">
        <f t="shared" si="35"/>
        <v>0</v>
      </c>
      <c r="I84" s="6">
        <f t="shared" si="35"/>
        <v>0</v>
      </c>
      <c r="J84" s="56">
        <f t="shared" si="35"/>
        <v>0</v>
      </c>
      <c r="K84" s="106">
        <f t="shared" si="34"/>
        <v>0</v>
      </c>
      <c r="L84" s="118" t="e">
        <f t="shared" si="19"/>
        <v>#DIV/0!</v>
      </c>
      <c r="M84" s="114" t="s">
        <v>60</v>
      </c>
    </row>
    <row r="85" spans="1:13" x14ac:dyDescent="0.25">
      <c r="A85" s="241" t="s">
        <v>34</v>
      </c>
      <c r="B85" s="238" t="s">
        <v>15</v>
      </c>
      <c r="C85" s="3" t="s">
        <v>2</v>
      </c>
      <c r="D85" s="131"/>
      <c r="E85" s="73">
        <f t="shared" si="30"/>
        <v>0</v>
      </c>
      <c r="F85" s="76">
        <f t="shared" si="28"/>
        <v>0</v>
      </c>
      <c r="G85" s="132"/>
      <c r="H85" s="133"/>
      <c r="I85" s="133"/>
      <c r="J85" s="131"/>
      <c r="K85" s="105">
        <f t="shared" si="34"/>
        <v>0</v>
      </c>
      <c r="L85" s="117" t="e">
        <f t="shared" si="19"/>
        <v>#DIV/0!</v>
      </c>
      <c r="M85" s="114" t="s">
        <v>60</v>
      </c>
    </row>
    <row r="86" spans="1:13" ht="25.5" x14ac:dyDescent="0.25">
      <c r="A86" s="242"/>
      <c r="B86" s="239"/>
      <c r="C86" s="3" t="s">
        <v>58</v>
      </c>
      <c r="D86" s="131"/>
      <c r="E86" s="73">
        <f t="shared" si="30"/>
        <v>0</v>
      </c>
      <c r="F86" s="76">
        <f t="shared" si="28"/>
        <v>0</v>
      </c>
      <c r="G86" s="132"/>
      <c r="H86" s="133"/>
      <c r="I86" s="133"/>
      <c r="J86" s="131"/>
      <c r="K86" s="105">
        <f t="shared" si="34"/>
        <v>0</v>
      </c>
      <c r="L86" s="117" t="e">
        <f t="shared" si="19"/>
        <v>#DIV/0!</v>
      </c>
      <c r="M86" s="114" t="s">
        <v>60</v>
      </c>
    </row>
    <row r="87" spans="1:13" x14ac:dyDescent="0.25">
      <c r="A87" s="242"/>
      <c r="B87" s="239"/>
      <c r="C87" s="3" t="s">
        <v>0</v>
      </c>
      <c r="D87" s="131"/>
      <c r="E87" s="73">
        <f t="shared" si="30"/>
        <v>0</v>
      </c>
      <c r="F87" s="76">
        <f t="shared" si="28"/>
        <v>0</v>
      </c>
      <c r="G87" s="132"/>
      <c r="H87" s="133"/>
      <c r="I87" s="133"/>
      <c r="J87" s="131"/>
      <c r="K87" s="105">
        <f t="shared" si="34"/>
        <v>0</v>
      </c>
      <c r="L87" s="117" t="e">
        <f t="shared" si="19"/>
        <v>#DIV/0!</v>
      </c>
      <c r="M87" s="114" t="s">
        <v>60</v>
      </c>
    </row>
    <row r="88" spans="1:13" x14ac:dyDescent="0.25">
      <c r="A88" s="243"/>
      <c r="B88" s="240"/>
      <c r="C88" s="5" t="s">
        <v>1</v>
      </c>
      <c r="D88" s="58">
        <f>SUM(D85:D87)</f>
        <v>0</v>
      </c>
      <c r="E88" s="74">
        <f t="shared" si="30"/>
        <v>0</v>
      </c>
      <c r="F88" s="72">
        <f t="shared" si="28"/>
        <v>0</v>
      </c>
      <c r="G88" s="85">
        <f t="shared" ref="G88:J88" si="36">SUM(G85:G87)</f>
        <v>0</v>
      </c>
      <c r="H88" s="6">
        <f t="shared" si="36"/>
        <v>0</v>
      </c>
      <c r="I88" s="6">
        <f t="shared" si="36"/>
        <v>0</v>
      </c>
      <c r="J88" s="56">
        <f t="shared" si="36"/>
        <v>0</v>
      </c>
      <c r="K88" s="106">
        <f t="shared" si="34"/>
        <v>0</v>
      </c>
      <c r="L88" s="118" t="e">
        <f t="shared" si="19"/>
        <v>#DIV/0!</v>
      </c>
      <c r="M88" s="114" t="s">
        <v>60</v>
      </c>
    </row>
    <row r="89" spans="1:13" x14ac:dyDescent="0.25">
      <c r="A89" s="238" t="s">
        <v>35</v>
      </c>
      <c r="B89" s="238" t="s">
        <v>15</v>
      </c>
      <c r="C89" s="3" t="s">
        <v>2</v>
      </c>
      <c r="D89" s="131"/>
      <c r="E89" s="73">
        <f t="shared" si="30"/>
        <v>0</v>
      </c>
      <c r="F89" s="76">
        <f t="shared" si="28"/>
        <v>0</v>
      </c>
      <c r="G89" s="132"/>
      <c r="H89" s="133"/>
      <c r="I89" s="133"/>
      <c r="J89" s="131"/>
      <c r="K89" s="105">
        <f t="shared" si="34"/>
        <v>0</v>
      </c>
      <c r="L89" s="117" t="e">
        <f t="shared" si="19"/>
        <v>#DIV/0!</v>
      </c>
      <c r="M89" s="114" t="s">
        <v>60</v>
      </c>
    </row>
    <row r="90" spans="1:13" ht="25.5" x14ac:dyDescent="0.25">
      <c r="A90" s="239"/>
      <c r="B90" s="239"/>
      <c r="C90" s="3" t="s">
        <v>58</v>
      </c>
      <c r="D90" s="131"/>
      <c r="E90" s="73">
        <f t="shared" si="30"/>
        <v>0</v>
      </c>
      <c r="F90" s="76">
        <f t="shared" si="28"/>
        <v>0</v>
      </c>
      <c r="G90" s="132"/>
      <c r="H90" s="133"/>
      <c r="I90" s="133"/>
      <c r="J90" s="131"/>
      <c r="K90" s="105">
        <f t="shared" si="34"/>
        <v>0</v>
      </c>
      <c r="L90" s="117" t="e">
        <f t="shared" si="19"/>
        <v>#DIV/0!</v>
      </c>
      <c r="M90" s="114" t="s">
        <v>60</v>
      </c>
    </row>
    <row r="91" spans="1:13" x14ac:dyDescent="0.25">
      <c r="A91" s="239"/>
      <c r="B91" s="239"/>
      <c r="C91" s="3" t="s">
        <v>0</v>
      </c>
      <c r="D91" s="131"/>
      <c r="E91" s="73">
        <f t="shared" si="30"/>
        <v>0</v>
      </c>
      <c r="F91" s="76">
        <f t="shared" si="28"/>
        <v>0</v>
      </c>
      <c r="G91" s="132"/>
      <c r="H91" s="133"/>
      <c r="I91" s="133"/>
      <c r="J91" s="131"/>
      <c r="K91" s="105">
        <f t="shared" si="34"/>
        <v>0</v>
      </c>
      <c r="L91" s="117" t="e">
        <f t="shared" si="19"/>
        <v>#DIV/0!</v>
      </c>
      <c r="M91" s="114" t="s">
        <v>60</v>
      </c>
    </row>
    <row r="92" spans="1:13" x14ac:dyDescent="0.25">
      <c r="A92" s="240"/>
      <c r="B92" s="240"/>
      <c r="C92" s="5" t="s">
        <v>1</v>
      </c>
      <c r="D92" s="58">
        <f>SUM(D89:D91)</f>
        <v>0</v>
      </c>
      <c r="E92" s="74">
        <f t="shared" si="30"/>
        <v>0</v>
      </c>
      <c r="F92" s="72">
        <f t="shared" si="28"/>
        <v>0</v>
      </c>
      <c r="G92" s="85">
        <f t="shared" ref="G92:J92" si="37">SUM(G89:G91)</f>
        <v>0</v>
      </c>
      <c r="H92" s="6">
        <f t="shared" si="37"/>
        <v>0</v>
      </c>
      <c r="I92" s="6">
        <f t="shared" si="37"/>
        <v>0</v>
      </c>
      <c r="J92" s="58">
        <f t="shared" si="37"/>
        <v>0</v>
      </c>
      <c r="K92" s="106">
        <f t="shared" si="34"/>
        <v>0</v>
      </c>
      <c r="L92" s="118" t="e">
        <f t="shared" si="19"/>
        <v>#DIV/0!</v>
      </c>
      <c r="M92" s="114" t="s">
        <v>60</v>
      </c>
    </row>
    <row r="93" spans="1:13" x14ac:dyDescent="0.25">
      <c r="A93" s="217" t="s">
        <v>36</v>
      </c>
      <c r="B93" s="238" t="s">
        <v>15</v>
      </c>
      <c r="C93" s="3" t="s">
        <v>2</v>
      </c>
      <c r="D93" s="131"/>
      <c r="E93" s="73">
        <f t="shared" si="30"/>
        <v>0</v>
      </c>
      <c r="F93" s="76">
        <f t="shared" si="28"/>
        <v>0</v>
      </c>
      <c r="G93" s="132"/>
      <c r="H93" s="133"/>
      <c r="I93" s="133"/>
      <c r="J93" s="131"/>
      <c r="K93" s="105">
        <f t="shared" si="34"/>
        <v>0</v>
      </c>
      <c r="L93" s="117" t="e">
        <f t="shared" si="19"/>
        <v>#DIV/0!</v>
      </c>
      <c r="M93" s="114" t="s">
        <v>60</v>
      </c>
    </row>
    <row r="94" spans="1:13" ht="25.5" x14ac:dyDescent="0.25">
      <c r="A94" s="218"/>
      <c r="B94" s="239"/>
      <c r="C94" s="3" t="s">
        <v>58</v>
      </c>
      <c r="D94" s="131"/>
      <c r="E94" s="73">
        <f t="shared" si="30"/>
        <v>0</v>
      </c>
      <c r="F94" s="76">
        <f t="shared" si="28"/>
        <v>0</v>
      </c>
      <c r="G94" s="132"/>
      <c r="H94" s="133"/>
      <c r="I94" s="133"/>
      <c r="J94" s="131"/>
      <c r="K94" s="105">
        <f t="shared" si="34"/>
        <v>0</v>
      </c>
      <c r="L94" s="117" t="e">
        <f t="shared" si="19"/>
        <v>#DIV/0!</v>
      </c>
      <c r="M94" s="114" t="s">
        <v>60</v>
      </c>
    </row>
    <row r="95" spans="1:13" x14ac:dyDescent="0.25">
      <c r="A95" s="218"/>
      <c r="B95" s="239"/>
      <c r="C95" s="3" t="s">
        <v>0</v>
      </c>
      <c r="D95" s="131"/>
      <c r="E95" s="73">
        <f t="shared" si="30"/>
        <v>0</v>
      </c>
      <c r="F95" s="76">
        <f t="shared" si="28"/>
        <v>0</v>
      </c>
      <c r="G95" s="132"/>
      <c r="H95" s="133"/>
      <c r="I95" s="133"/>
      <c r="J95" s="131"/>
      <c r="K95" s="105">
        <f t="shared" si="34"/>
        <v>0</v>
      </c>
      <c r="L95" s="117" t="e">
        <f t="shared" si="19"/>
        <v>#DIV/0!</v>
      </c>
      <c r="M95" s="114" t="s">
        <v>60</v>
      </c>
    </row>
    <row r="96" spans="1:13" x14ac:dyDescent="0.25">
      <c r="A96" s="219"/>
      <c r="B96" s="240"/>
      <c r="C96" s="5" t="s">
        <v>1</v>
      </c>
      <c r="D96" s="56">
        <f>SUM(D93:D95)</f>
        <v>0</v>
      </c>
      <c r="E96" s="74">
        <f t="shared" si="30"/>
        <v>0</v>
      </c>
      <c r="F96" s="72">
        <f t="shared" si="28"/>
        <v>0</v>
      </c>
      <c r="G96" s="86">
        <f t="shared" ref="G96:J96" si="38">SUM(G93:G95)</f>
        <v>0</v>
      </c>
      <c r="H96" s="15">
        <f t="shared" si="38"/>
        <v>0</v>
      </c>
      <c r="I96" s="15">
        <f t="shared" si="38"/>
        <v>0</v>
      </c>
      <c r="J96" s="56">
        <f t="shared" si="38"/>
        <v>0</v>
      </c>
      <c r="K96" s="106">
        <f t="shared" si="34"/>
        <v>0</v>
      </c>
      <c r="L96" s="118" t="e">
        <f t="shared" si="19"/>
        <v>#DIV/0!</v>
      </c>
      <c r="M96" s="114" t="s">
        <v>60</v>
      </c>
    </row>
    <row r="97" spans="1:13" x14ac:dyDescent="0.25">
      <c r="A97" s="2" t="s">
        <v>7</v>
      </c>
      <c r="B97" s="2"/>
      <c r="C97" s="9"/>
      <c r="D97" s="59">
        <f>SUM(D20,D24,D28,D32,D36,D40,D44,D48,D52,D56,D60,D64,D68,D72,D76,D92,D80,D84,D88,D96)</f>
        <v>0</v>
      </c>
      <c r="E97" s="75">
        <f t="shared" si="30"/>
        <v>0</v>
      </c>
      <c r="F97" s="75">
        <f t="shared" si="28"/>
        <v>0</v>
      </c>
      <c r="G97" s="87">
        <f t="shared" ref="G97:J97" si="39">SUM(G20,G24,G28,G32,G36,G40,G44,G48,G52,G56,G60,G64,G68,G72,G76,G80,G84,G88,G92,G96)</f>
        <v>0</v>
      </c>
      <c r="H97" s="9">
        <f t="shared" si="39"/>
        <v>0</v>
      </c>
      <c r="I97" s="9">
        <f t="shared" si="39"/>
        <v>0</v>
      </c>
      <c r="J97" s="59">
        <f t="shared" si="39"/>
        <v>0</v>
      </c>
      <c r="K97" s="107">
        <f t="shared" si="34"/>
        <v>0</v>
      </c>
      <c r="L97" s="119" t="e">
        <f t="shared" ref="L97:L160" si="40">SUM(D97/K97)</f>
        <v>#DIV/0!</v>
      </c>
      <c r="M97" s="114" t="s">
        <v>60</v>
      </c>
    </row>
    <row r="98" spans="1:13" x14ac:dyDescent="0.25">
      <c r="A98" s="217" t="s">
        <v>37</v>
      </c>
      <c r="B98" s="244" t="s">
        <v>72</v>
      </c>
      <c r="C98" s="3" t="s">
        <v>2</v>
      </c>
      <c r="D98" s="131"/>
      <c r="E98" s="73">
        <f t="shared" si="30"/>
        <v>0</v>
      </c>
      <c r="F98" s="76">
        <f t="shared" si="28"/>
        <v>0</v>
      </c>
      <c r="G98" s="132"/>
      <c r="H98" s="133"/>
      <c r="I98" s="133"/>
      <c r="J98" s="131"/>
      <c r="K98" s="108">
        <f t="shared" si="34"/>
        <v>0</v>
      </c>
      <c r="L98" s="117" t="e">
        <f t="shared" si="40"/>
        <v>#DIV/0!</v>
      </c>
      <c r="M98" s="114" t="s">
        <v>60</v>
      </c>
    </row>
    <row r="99" spans="1:13" ht="25.5" x14ac:dyDescent="0.25">
      <c r="A99" s="218"/>
      <c r="B99" s="245"/>
      <c r="C99" s="3" t="s">
        <v>58</v>
      </c>
      <c r="D99" s="131"/>
      <c r="E99" s="73">
        <f t="shared" si="30"/>
        <v>0</v>
      </c>
      <c r="F99" s="76">
        <f t="shared" si="28"/>
        <v>0</v>
      </c>
      <c r="G99" s="132"/>
      <c r="H99" s="133"/>
      <c r="I99" s="133"/>
      <c r="J99" s="131"/>
      <c r="K99" s="108">
        <f t="shared" si="34"/>
        <v>0</v>
      </c>
      <c r="L99" s="117" t="e">
        <f t="shared" si="40"/>
        <v>#DIV/0!</v>
      </c>
      <c r="M99" s="114" t="s">
        <v>60</v>
      </c>
    </row>
    <row r="100" spans="1:13" x14ac:dyDescent="0.25">
      <c r="A100" s="218"/>
      <c r="B100" s="245"/>
      <c r="C100" s="3" t="s">
        <v>0</v>
      </c>
      <c r="D100" s="131"/>
      <c r="E100" s="73">
        <f t="shared" ref="E100:E131" si="41">SUM(G100:J100)</f>
        <v>0</v>
      </c>
      <c r="F100" s="76">
        <f t="shared" si="28"/>
        <v>0</v>
      </c>
      <c r="G100" s="132"/>
      <c r="H100" s="133"/>
      <c r="I100" s="133"/>
      <c r="J100" s="131"/>
      <c r="K100" s="108">
        <f t="shared" si="34"/>
        <v>0</v>
      </c>
      <c r="L100" s="117" t="e">
        <f t="shared" si="40"/>
        <v>#DIV/0!</v>
      </c>
      <c r="M100" s="114" t="s">
        <v>60</v>
      </c>
    </row>
    <row r="101" spans="1:13" x14ac:dyDescent="0.25">
      <c r="A101" s="219"/>
      <c r="B101" s="246"/>
      <c r="C101" s="5" t="s">
        <v>1</v>
      </c>
      <c r="D101" s="56">
        <f>SUM(D98:D100)</f>
        <v>0</v>
      </c>
      <c r="E101" s="74">
        <f t="shared" si="41"/>
        <v>0</v>
      </c>
      <c r="F101" s="72">
        <f t="shared" si="28"/>
        <v>0</v>
      </c>
      <c r="G101" s="86">
        <f t="shared" ref="G101:J101" si="42">SUM(G98:G100)</f>
        <v>0</v>
      </c>
      <c r="H101" s="15">
        <f t="shared" si="42"/>
        <v>0</v>
      </c>
      <c r="I101" s="15">
        <f t="shared" si="42"/>
        <v>0</v>
      </c>
      <c r="J101" s="56">
        <f t="shared" si="42"/>
        <v>0</v>
      </c>
      <c r="K101" s="109">
        <f t="shared" si="34"/>
        <v>0</v>
      </c>
      <c r="L101" s="118" t="e">
        <f t="shared" si="40"/>
        <v>#DIV/0!</v>
      </c>
      <c r="M101" s="114" t="s">
        <v>60</v>
      </c>
    </row>
    <row r="102" spans="1:13" x14ac:dyDescent="0.25">
      <c r="A102" s="241" t="s">
        <v>38</v>
      </c>
      <c r="B102" s="244" t="s">
        <v>72</v>
      </c>
      <c r="C102" s="3" t="s">
        <v>2</v>
      </c>
      <c r="D102" s="131"/>
      <c r="E102" s="73">
        <f t="shared" si="41"/>
        <v>0</v>
      </c>
      <c r="F102" s="76">
        <f t="shared" si="28"/>
        <v>0</v>
      </c>
      <c r="G102" s="132"/>
      <c r="H102" s="133"/>
      <c r="I102" s="133"/>
      <c r="J102" s="131"/>
      <c r="K102" s="108">
        <f t="shared" si="34"/>
        <v>0</v>
      </c>
      <c r="L102" s="117" t="e">
        <f t="shared" si="40"/>
        <v>#DIV/0!</v>
      </c>
      <c r="M102" s="114" t="s">
        <v>60</v>
      </c>
    </row>
    <row r="103" spans="1:13" ht="25.5" x14ac:dyDescent="0.25">
      <c r="A103" s="242"/>
      <c r="B103" s="245"/>
      <c r="C103" s="3" t="s">
        <v>58</v>
      </c>
      <c r="D103" s="131"/>
      <c r="E103" s="73">
        <f t="shared" si="41"/>
        <v>0</v>
      </c>
      <c r="F103" s="76">
        <f t="shared" si="28"/>
        <v>0</v>
      </c>
      <c r="G103" s="132"/>
      <c r="H103" s="133"/>
      <c r="I103" s="133"/>
      <c r="J103" s="131"/>
      <c r="K103" s="108">
        <f t="shared" si="34"/>
        <v>0</v>
      </c>
      <c r="L103" s="117" t="e">
        <f t="shared" si="40"/>
        <v>#DIV/0!</v>
      </c>
      <c r="M103" s="114" t="s">
        <v>60</v>
      </c>
    </row>
    <row r="104" spans="1:13" x14ac:dyDescent="0.25">
      <c r="A104" s="242"/>
      <c r="B104" s="245"/>
      <c r="C104" s="3" t="s">
        <v>0</v>
      </c>
      <c r="D104" s="131"/>
      <c r="E104" s="73">
        <f t="shared" si="41"/>
        <v>0</v>
      </c>
      <c r="F104" s="76">
        <f t="shared" si="28"/>
        <v>0</v>
      </c>
      <c r="G104" s="132"/>
      <c r="H104" s="133"/>
      <c r="I104" s="133"/>
      <c r="J104" s="131"/>
      <c r="K104" s="108">
        <f t="shared" si="34"/>
        <v>0</v>
      </c>
      <c r="L104" s="117" t="e">
        <f t="shared" si="40"/>
        <v>#DIV/0!</v>
      </c>
      <c r="M104" s="114" t="s">
        <v>60</v>
      </c>
    </row>
    <row r="105" spans="1:13" x14ac:dyDescent="0.25">
      <c r="A105" s="243"/>
      <c r="B105" s="246"/>
      <c r="C105" s="5" t="s">
        <v>1</v>
      </c>
      <c r="D105" s="58">
        <f>SUM(D102:D104)</f>
        <v>0</v>
      </c>
      <c r="E105" s="74">
        <f t="shared" si="41"/>
        <v>0</v>
      </c>
      <c r="F105" s="72">
        <f t="shared" si="28"/>
        <v>0</v>
      </c>
      <c r="G105" s="85">
        <f t="shared" ref="G105:J105" si="43">SUM(G102:G104)</f>
        <v>0</v>
      </c>
      <c r="H105" s="6">
        <f t="shared" si="43"/>
        <v>0</v>
      </c>
      <c r="I105" s="6">
        <f t="shared" si="43"/>
        <v>0</v>
      </c>
      <c r="J105" s="58">
        <f t="shared" si="43"/>
        <v>0</v>
      </c>
      <c r="K105" s="109">
        <f t="shared" si="34"/>
        <v>0</v>
      </c>
      <c r="L105" s="118" t="e">
        <f t="shared" si="40"/>
        <v>#DIV/0!</v>
      </c>
      <c r="M105" s="114" t="s">
        <v>60</v>
      </c>
    </row>
    <row r="106" spans="1:13" x14ac:dyDescent="0.25">
      <c r="A106" s="238" t="s">
        <v>39</v>
      </c>
      <c r="B106" s="244" t="s">
        <v>72</v>
      </c>
      <c r="C106" s="3" t="s">
        <v>2</v>
      </c>
      <c r="D106" s="131"/>
      <c r="E106" s="73">
        <f t="shared" si="41"/>
        <v>0</v>
      </c>
      <c r="F106" s="76">
        <f t="shared" si="28"/>
        <v>0</v>
      </c>
      <c r="G106" s="132"/>
      <c r="H106" s="133"/>
      <c r="I106" s="133"/>
      <c r="J106" s="131"/>
      <c r="K106" s="108">
        <f t="shared" si="34"/>
        <v>0</v>
      </c>
      <c r="L106" s="117" t="e">
        <f t="shared" si="40"/>
        <v>#DIV/0!</v>
      </c>
      <c r="M106" s="114" t="s">
        <v>60</v>
      </c>
    </row>
    <row r="107" spans="1:13" ht="25.5" x14ac:dyDescent="0.25">
      <c r="A107" s="239"/>
      <c r="B107" s="245"/>
      <c r="C107" s="3" t="s">
        <v>58</v>
      </c>
      <c r="D107" s="131"/>
      <c r="E107" s="73">
        <f t="shared" si="41"/>
        <v>0</v>
      </c>
      <c r="F107" s="76">
        <f t="shared" si="28"/>
        <v>0</v>
      </c>
      <c r="G107" s="132"/>
      <c r="H107" s="133"/>
      <c r="I107" s="133"/>
      <c r="J107" s="131"/>
      <c r="K107" s="108">
        <f t="shared" si="34"/>
        <v>0</v>
      </c>
      <c r="L107" s="117" t="e">
        <f t="shared" si="40"/>
        <v>#DIV/0!</v>
      </c>
      <c r="M107" s="114" t="s">
        <v>60</v>
      </c>
    </row>
    <row r="108" spans="1:13" x14ac:dyDescent="0.25">
      <c r="A108" s="239"/>
      <c r="B108" s="245"/>
      <c r="C108" s="3" t="s">
        <v>0</v>
      </c>
      <c r="D108" s="131"/>
      <c r="E108" s="73">
        <f t="shared" si="41"/>
        <v>0</v>
      </c>
      <c r="F108" s="76">
        <f t="shared" si="28"/>
        <v>0</v>
      </c>
      <c r="G108" s="132"/>
      <c r="H108" s="133"/>
      <c r="I108" s="133"/>
      <c r="J108" s="131"/>
      <c r="K108" s="108">
        <f t="shared" si="34"/>
        <v>0</v>
      </c>
      <c r="L108" s="117" t="e">
        <f t="shared" si="40"/>
        <v>#DIV/0!</v>
      </c>
      <c r="M108" s="114" t="s">
        <v>60</v>
      </c>
    </row>
    <row r="109" spans="1:13" x14ac:dyDescent="0.25">
      <c r="A109" s="240"/>
      <c r="B109" s="246"/>
      <c r="C109" s="5" t="s">
        <v>1</v>
      </c>
      <c r="D109" s="58">
        <f>SUM(D106:D108)</f>
        <v>0</v>
      </c>
      <c r="E109" s="74">
        <f t="shared" si="41"/>
        <v>0</v>
      </c>
      <c r="F109" s="72">
        <f t="shared" si="28"/>
        <v>0</v>
      </c>
      <c r="G109" s="85">
        <f t="shared" ref="G109:J109" si="44">SUM(G106:G108)</f>
        <v>0</v>
      </c>
      <c r="H109" s="6">
        <f t="shared" si="44"/>
        <v>0</v>
      </c>
      <c r="I109" s="6">
        <f t="shared" si="44"/>
        <v>0</v>
      </c>
      <c r="J109" s="58">
        <f t="shared" si="44"/>
        <v>0</v>
      </c>
      <c r="K109" s="109">
        <f t="shared" si="34"/>
        <v>0</v>
      </c>
      <c r="L109" s="118" t="e">
        <f t="shared" si="40"/>
        <v>#DIV/0!</v>
      </c>
      <c r="M109" s="114" t="s">
        <v>60</v>
      </c>
    </row>
    <row r="110" spans="1:13" x14ac:dyDescent="0.25">
      <c r="A110" s="2" t="s">
        <v>8</v>
      </c>
      <c r="B110" s="10"/>
      <c r="C110" s="8"/>
      <c r="D110" s="59">
        <f>SUM(D101,D105,D109)</f>
        <v>0</v>
      </c>
      <c r="E110" s="75">
        <f t="shared" si="41"/>
        <v>0</v>
      </c>
      <c r="F110" s="75">
        <f t="shared" si="28"/>
        <v>0</v>
      </c>
      <c r="G110" s="87">
        <f t="shared" ref="G110:J110" si="45">SUM(G101,G105,G109)</f>
        <v>0</v>
      </c>
      <c r="H110" s="9">
        <f t="shared" si="45"/>
        <v>0</v>
      </c>
      <c r="I110" s="9">
        <f t="shared" si="45"/>
        <v>0</v>
      </c>
      <c r="J110" s="59">
        <f t="shared" si="45"/>
        <v>0</v>
      </c>
      <c r="K110" s="107">
        <f t="shared" si="34"/>
        <v>0</v>
      </c>
      <c r="L110" s="119" t="e">
        <f t="shared" si="40"/>
        <v>#DIV/0!</v>
      </c>
      <c r="M110" s="114" t="s">
        <v>60</v>
      </c>
    </row>
    <row r="111" spans="1:13" x14ac:dyDescent="0.25">
      <c r="A111" s="217" t="s">
        <v>40</v>
      </c>
      <c r="B111" s="238" t="s">
        <v>73</v>
      </c>
      <c r="C111" s="3" t="s">
        <v>2</v>
      </c>
      <c r="D111" s="131"/>
      <c r="E111" s="73">
        <f t="shared" si="41"/>
        <v>0</v>
      </c>
      <c r="F111" s="76">
        <f t="shared" si="28"/>
        <v>0</v>
      </c>
      <c r="G111" s="132"/>
      <c r="H111" s="133"/>
      <c r="I111" s="133"/>
      <c r="J111" s="131"/>
      <c r="K111" s="108">
        <f t="shared" si="34"/>
        <v>0</v>
      </c>
      <c r="L111" s="117" t="e">
        <f t="shared" si="40"/>
        <v>#DIV/0!</v>
      </c>
      <c r="M111" s="114" t="s">
        <v>60</v>
      </c>
    </row>
    <row r="112" spans="1:13" ht="25.5" x14ac:dyDescent="0.25">
      <c r="A112" s="218"/>
      <c r="B112" s="239"/>
      <c r="C112" s="3" t="s">
        <v>58</v>
      </c>
      <c r="D112" s="131"/>
      <c r="E112" s="73">
        <f t="shared" si="41"/>
        <v>0</v>
      </c>
      <c r="F112" s="76">
        <f t="shared" si="28"/>
        <v>0</v>
      </c>
      <c r="G112" s="132"/>
      <c r="H112" s="133"/>
      <c r="I112" s="133"/>
      <c r="J112" s="131"/>
      <c r="K112" s="108">
        <f t="shared" si="34"/>
        <v>0</v>
      </c>
      <c r="L112" s="117" t="e">
        <f t="shared" si="40"/>
        <v>#DIV/0!</v>
      </c>
      <c r="M112" s="114" t="s">
        <v>60</v>
      </c>
    </row>
    <row r="113" spans="1:13" x14ac:dyDescent="0.25">
      <c r="A113" s="218"/>
      <c r="B113" s="239"/>
      <c r="C113" s="3" t="s">
        <v>0</v>
      </c>
      <c r="D113" s="131"/>
      <c r="E113" s="73">
        <f t="shared" si="41"/>
        <v>0</v>
      </c>
      <c r="F113" s="76">
        <f t="shared" si="28"/>
        <v>0</v>
      </c>
      <c r="G113" s="132"/>
      <c r="H113" s="133"/>
      <c r="I113" s="133"/>
      <c r="J113" s="131"/>
      <c r="K113" s="108">
        <f t="shared" si="34"/>
        <v>0</v>
      </c>
      <c r="L113" s="117" t="e">
        <f t="shared" si="40"/>
        <v>#DIV/0!</v>
      </c>
      <c r="M113" s="114" t="s">
        <v>60</v>
      </c>
    </row>
    <row r="114" spans="1:13" x14ac:dyDescent="0.25">
      <c r="A114" s="219"/>
      <c r="B114" s="240"/>
      <c r="C114" s="5" t="s">
        <v>1</v>
      </c>
      <c r="D114" s="56">
        <f>SUM(D111:D113)</f>
        <v>0</v>
      </c>
      <c r="E114" s="74">
        <f t="shared" si="41"/>
        <v>0</v>
      </c>
      <c r="F114" s="72">
        <f t="shared" si="28"/>
        <v>0</v>
      </c>
      <c r="G114" s="86">
        <f t="shared" ref="G114:J114" si="46">SUM(G111:G113)</f>
        <v>0</v>
      </c>
      <c r="H114" s="15">
        <f t="shared" si="46"/>
        <v>0</v>
      </c>
      <c r="I114" s="15">
        <f t="shared" si="46"/>
        <v>0</v>
      </c>
      <c r="J114" s="56">
        <f t="shared" si="46"/>
        <v>0</v>
      </c>
      <c r="K114" s="109">
        <f t="shared" si="34"/>
        <v>0</v>
      </c>
      <c r="L114" s="118" t="e">
        <f t="shared" si="40"/>
        <v>#DIV/0!</v>
      </c>
      <c r="M114" s="114" t="s">
        <v>60</v>
      </c>
    </row>
    <row r="115" spans="1:13" x14ac:dyDescent="0.25">
      <c r="A115" s="241" t="s">
        <v>41</v>
      </c>
      <c r="B115" s="238" t="s">
        <v>73</v>
      </c>
      <c r="C115" s="3" t="s">
        <v>2</v>
      </c>
      <c r="D115" s="180">
        <f>-988235</f>
        <v>-988235</v>
      </c>
      <c r="E115" s="73">
        <f t="shared" si="41"/>
        <v>0</v>
      </c>
      <c r="F115" s="76">
        <f t="shared" si="28"/>
        <v>0</v>
      </c>
      <c r="G115" s="138"/>
      <c r="H115" s="139"/>
      <c r="I115" s="139"/>
      <c r="J115" s="134"/>
      <c r="K115" s="108">
        <f t="shared" si="34"/>
        <v>-988235</v>
      </c>
      <c r="L115" s="117">
        <f t="shared" si="40"/>
        <v>1</v>
      </c>
      <c r="M115" s="114" t="s">
        <v>60</v>
      </c>
    </row>
    <row r="116" spans="1:13" ht="25.5" x14ac:dyDescent="0.25">
      <c r="A116" s="242"/>
      <c r="B116" s="239"/>
      <c r="C116" s="3" t="s">
        <v>58</v>
      </c>
      <c r="D116" s="180">
        <f>-141177</f>
        <v>-141177</v>
      </c>
      <c r="E116" s="73">
        <f t="shared" si="41"/>
        <v>0</v>
      </c>
      <c r="F116" s="76">
        <f t="shared" si="28"/>
        <v>0</v>
      </c>
      <c r="G116" s="138"/>
      <c r="H116" s="139"/>
      <c r="I116" s="139"/>
      <c r="J116" s="134"/>
      <c r="K116" s="108">
        <f t="shared" si="34"/>
        <v>-141177</v>
      </c>
      <c r="L116" s="117">
        <f t="shared" si="40"/>
        <v>1</v>
      </c>
      <c r="M116" s="114" t="s">
        <v>60</v>
      </c>
    </row>
    <row r="117" spans="1:13" x14ac:dyDescent="0.25">
      <c r="A117" s="242"/>
      <c r="B117" s="239"/>
      <c r="C117" s="3" t="s">
        <v>0</v>
      </c>
      <c r="D117" s="180">
        <f>-70588</f>
        <v>-70588</v>
      </c>
      <c r="E117" s="71">
        <f t="shared" si="41"/>
        <v>0</v>
      </c>
      <c r="F117" s="76">
        <f t="shared" si="28"/>
        <v>0</v>
      </c>
      <c r="G117" s="138"/>
      <c r="H117" s="139"/>
      <c r="I117" s="139"/>
      <c r="J117" s="134"/>
      <c r="K117" s="108">
        <f t="shared" si="34"/>
        <v>-70588</v>
      </c>
      <c r="L117" s="117">
        <f t="shared" si="40"/>
        <v>1</v>
      </c>
      <c r="M117" s="114" t="s">
        <v>60</v>
      </c>
    </row>
    <row r="118" spans="1:13" x14ac:dyDescent="0.25">
      <c r="A118" s="243"/>
      <c r="B118" s="240"/>
      <c r="C118" s="5" t="s">
        <v>1</v>
      </c>
      <c r="D118" s="182">
        <f>SUM(D115:D117)</f>
        <v>-1200000</v>
      </c>
      <c r="E118" s="72">
        <f t="shared" si="41"/>
        <v>0</v>
      </c>
      <c r="F118" s="72">
        <f t="shared" si="28"/>
        <v>0</v>
      </c>
      <c r="G118" s="86">
        <f t="shared" ref="G118:J118" si="47">SUM(G115:G117)</f>
        <v>0</v>
      </c>
      <c r="H118" s="15">
        <f t="shared" si="47"/>
        <v>0</v>
      </c>
      <c r="I118" s="15">
        <f t="shared" si="47"/>
        <v>0</v>
      </c>
      <c r="J118" s="56">
        <f t="shared" si="47"/>
        <v>0</v>
      </c>
      <c r="K118" s="109">
        <f t="shared" si="34"/>
        <v>-1200000</v>
      </c>
      <c r="L118" s="118">
        <f t="shared" si="40"/>
        <v>1</v>
      </c>
      <c r="M118" s="114" t="s">
        <v>60</v>
      </c>
    </row>
    <row r="119" spans="1:13" x14ac:dyDescent="0.25">
      <c r="A119" s="238" t="s">
        <v>42</v>
      </c>
      <c r="B119" s="238" t="s">
        <v>73</v>
      </c>
      <c r="C119" s="3" t="s">
        <v>2</v>
      </c>
      <c r="D119" s="131"/>
      <c r="E119" s="71">
        <f t="shared" si="41"/>
        <v>0</v>
      </c>
      <c r="F119" s="76">
        <f t="shared" si="28"/>
        <v>0</v>
      </c>
      <c r="G119" s="132"/>
      <c r="H119" s="133"/>
      <c r="I119" s="133"/>
      <c r="J119" s="131"/>
      <c r="K119" s="108">
        <f t="shared" si="34"/>
        <v>0</v>
      </c>
      <c r="L119" s="117" t="e">
        <f t="shared" si="40"/>
        <v>#DIV/0!</v>
      </c>
      <c r="M119" s="114" t="s">
        <v>60</v>
      </c>
    </row>
    <row r="120" spans="1:13" ht="25.5" x14ac:dyDescent="0.25">
      <c r="A120" s="239"/>
      <c r="B120" s="239"/>
      <c r="C120" s="3" t="s">
        <v>58</v>
      </c>
      <c r="D120" s="131"/>
      <c r="E120" s="71">
        <f t="shared" si="41"/>
        <v>0</v>
      </c>
      <c r="F120" s="76">
        <f t="shared" si="28"/>
        <v>0</v>
      </c>
      <c r="G120" s="132"/>
      <c r="H120" s="133"/>
      <c r="I120" s="133"/>
      <c r="J120" s="131"/>
      <c r="K120" s="108">
        <f t="shared" si="34"/>
        <v>0</v>
      </c>
      <c r="L120" s="117" t="e">
        <f t="shared" si="40"/>
        <v>#DIV/0!</v>
      </c>
      <c r="M120" s="114" t="s">
        <v>60</v>
      </c>
    </row>
    <row r="121" spans="1:13" x14ac:dyDescent="0.25">
      <c r="A121" s="239"/>
      <c r="B121" s="239"/>
      <c r="C121" s="3" t="s">
        <v>0</v>
      </c>
      <c r="D121" s="131"/>
      <c r="E121" s="71">
        <f t="shared" si="41"/>
        <v>0</v>
      </c>
      <c r="F121" s="76">
        <f t="shared" si="28"/>
        <v>0</v>
      </c>
      <c r="G121" s="132"/>
      <c r="H121" s="133"/>
      <c r="I121" s="133"/>
      <c r="J121" s="131"/>
      <c r="K121" s="108">
        <f t="shared" si="34"/>
        <v>0</v>
      </c>
      <c r="L121" s="117" t="e">
        <f t="shared" si="40"/>
        <v>#DIV/0!</v>
      </c>
      <c r="M121" s="114" t="s">
        <v>60</v>
      </c>
    </row>
    <row r="122" spans="1:13" x14ac:dyDescent="0.25">
      <c r="A122" s="240"/>
      <c r="B122" s="240"/>
      <c r="C122" s="5" t="s">
        <v>1</v>
      </c>
      <c r="D122" s="58">
        <f>SUM(D119:D121)</f>
        <v>0</v>
      </c>
      <c r="E122" s="74">
        <f t="shared" si="41"/>
        <v>0</v>
      </c>
      <c r="F122" s="72">
        <f t="shared" si="28"/>
        <v>0</v>
      </c>
      <c r="G122" s="85">
        <f t="shared" ref="G122:J122" si="48">SUM(G119:G121)</f>
        <v>0</v>
      </c>
      <c r="H122" s="6">
        <f t="shared" si="48"/>
        <v>0</v>
      </c>
      <c r="I122" s="6">
        <f t="shared" si="48"/>
        <v>0</v>
      </c>
      <c r="J122" s="58">
        <f t="shared" si="48"/>
        <v>0</v>
      </c>
      <c r="K122" s="109">
        <f t="shared" si="34"/>
        <v>0</v>
      </c>
      <c r="L122" s="118" t="e">
        <f t="shared" si="40"/>
        <v>#DIV/0!</v>
      </c>
      <c r="M122" s="114" t="s">
        <v>60</v>
      </c>
    </row>
    <row r="123" spans="1:13" x14ac:dyDescent="0.25">
      <c r="A123" s="241" t="s">
        <v>43</v>
      </c>
      <c r="B123" s="238" t="s">
        <v>73</v>
      </c>
      <c r="C123" s="3" t="s">
        <v>2</v>
      </c>
      <c r="D123" s="181">
        <f>-D115</f>
        <v>988235</v>
      </c>
      <c r="E123" s="73">
        <f t="shared" si="41"/>
        <v>0</v>
      </c>
      <c r="F123" s="76">
        <f t="shared" si="28"/>
        <v>0</v>
      </c>
      <c r="G123" s="141"/>
      <c r="H123" s="142"/>
      <c r="I123" s="142"/>
      <c r="J123" s="140"/>
      <c r="K123" s="108">
        <f t="shared" si="34"/>
        <v>988235</v>
      </c>
      <c r="L123" s="117">
        <f t="shared" si="40"/>
        <v>1</v>
      </c>
      <c r="M123" s="114" t="s">
        <v>60</v>
      </c>
    </row>
    <row r="124" spans="1:13" ht="25.5" x14ac:dyDescent="0.25">
      <c r="A124" s="242"/>
      <c r="B124" s="239"/>
      <c r="C124" s="3" t="s">
        <v>58</v>
      </c>
      <c r="D124" s="181">
        <f t="shared" ref="D124:D125" si="49">-D116</f>
        <v>141177</v>
      </c>
      <c r="E124" s="73">
        <f t="shared" si="41"/>
        <v>0</v>
      </c>
      <c r="F124" s="76">
        <f t="shared" si="28"/>
        <v>0</v>
      </c>
      <c r="G124" s="141"/>
      <c r="H124" s="142"/>
      <c r="I124" s="142"/>
      <c r="J124" s="140"/>
      <c r="K124" s="108">
        <f t="shared" si="34"/>
        <v>141177</v>
      </c>
      <c r="L124" s="117">
        <f t="shared" si="40"/>
        <v>1</v>
      </c>
      <c r="M124" s="114" t="s">
        <v>60</v>
      </c>
    </row>
    <row r="125" spans="1:13" x14ac:dyDescent="0.25">
      <c r="A125" s="242"/>
      <c r="B125" s="239"/>
      <c r="C125" s="3" t="s">
        <v>0</v>
      </c>
      <c r="D125" s="181">
        <f t="shared" si="49"/>
        <v>70588</v>
      </c>
      <c r="E125" s="73">
        <f t="shared" si="41"/>
        <v>0</v>
      </c>
      <c r="F125" s="76">
        <f t="shared" si="28"/>
        <v>0</v>
      </c>
      <c r="G125" s="141"/>
      <c r="H125" s="142"/>
      <c r="I125" s="142"/>
      <c r="J125" s="140"/>
      <c r="K125" s="108">
        <f t="shared" si="34"/>
        <v>70588</v>
      </c>
      <c r="L125" s="117">
        <f t="shared" si="40"/>
        <v>1</v>
      </c>
      <c r="M125" s="114" t="s">
        <v>60</v>
      </c>
    </row>
    <row r="126" spans="1:13" x14ac:dyDescent="0.25">
      <c r="A126" s="243"/>
      <c r="B126" s="240"/>
      <c r="C126" s="5" t="s">
        <v>1</v>
      </c>
      <c r="D126" s="182">
        <f>SUM(D123:D125)</f>
        <v>1200000</v>
      </c>
      <c r="E126" s="74">
        <f t="shared" si="41"/>
        <v>0</v>
      </c>
      <c r="F126" s="72">
        <f t="shared" si="28"/>
        <v>0</v>
      </c>
      <c r="G126" s="85">
        <f t="shared" ref="G126:J126" si="50">SUM(G123:G125)</f>
        <v>0</v>
      </c>
      <c r="H126" s="6">
        <f t="shared" si="50"/>
        <v>0</v>
      </c>
      <c r="I126" s="6">
        <f t="shared" si="50"/>
        <v>0</v>
      </c>
      <c r="J126" s="58">
        <f t="shared" si="50"/>
        <v>0</v>
      </c>
      <c r="K126" s="109">
        <f t="shared" si="34"/>
        <v>1200000</v>
      </c>
      <c r="L126" s="118">
        <f t="shared" si="40"/>
        <v>1</v>
      </c>
      <c r="M126" s="114" t="s">
        <v>60</v>
      </c>
    </row>
    <row r="127" spans="1:13" x14ac:dyDescent="0.25">
      <c r="A127" s="241" t="s">
        <v>44</v>
      </c>
      <c r="B127" s="238" t="s">
        <v>73</v>
      </c>
      <c r="C127" s="3" t="s">
        <v>2</v>
      </c>
      <c r="D127" s="131"/>
      <c r="E127" s="73">
        <f t="shared" si="41"/>
        <v>0</v>
      </c>
      <c r="F127" s="76">
        <f t="shared" si="28"/>
        <v>0</v>
      </c>
      <c r="G127" s="132"/>
      <c r="H127" s="133"/>
      <c r="I127" s="133"/>
      <c r="J127" s="131"/>
      <c r="K127" s="108">
        <f t="shared" si="34"/>
        <v>0</v>
      </c>
      <c r="L127" s="117" t="e">
        <f t="shared" si="40"/>
        <v>#DIV/0!</v>
      </c>
      <c r="M127" s="114" t="s">
        <v>60</v>
      </c>
    </row>
    <row r="128" spans="1:13" ht="25.5" x14ac:dyDescent="0.25">
      <c r="A128" s="242"/>
      <c r="B128" s="239"/>
      <c r="C128" s="3" t="s">
        <v>58</v>
      </c>
      <c r="D128" s="131"/>
      <c r="E128" s="73">
        <f t="shared" si="41"/>
        <v>0</v>
      </c>
      <c r="F128" s="76">
        <f t="shared" si="28"/>
        <v>0</v>
      </c>
      <c r="G128" s="132"/>
      <c r="H128" s="133"/>
      <c r="I128" s="133"/>
      <c r="J128" s="131"/>
      <c r="K128" s="108">
        <f t="shared" si="34"/>
        <v>0</v>
      </c>
      <c r="L128" s="117" t="e">
        <f t="shared" si="40"/>
        <v>#DIV/0!</v>
      </c>
      <c r="M128" s="114" t="s">
        <v>60</v>
      </c>
    </row>
    <row r="129" spans="1:13" x14ac:dyDescent="0.25">
      <c r="A129" s="242"/>
      <c r="B129" s="239"/>
      <c r="C129" s="3" t="s">
        <v>0</v>
      </c>
      <c r="D129" s="131"/>
      <c r="E129" s="73">
        <f t="shared" si="41"/>
        <v>0</v>
      </c>
      <c r="F129" s="76">
        <f t="shared" si="28"/>
        <v>0</v>
      </c>
      <c r="G129" s="132"/>
      <c r="H129" s="133"/>
      <c r="I129" s="133"/>
      <c r="J129" s="131"/>
      <c r="K129" s="108">
        <f t="shared" si="34"/>
        <v>0</v>
      </c>
      <c r="L129" s="117" t="e">
        <f t="shared" si="40"/>
        <v>#DIV/0!</v>
      </c>
      <c r="M129" s="114" t="s">
        <v>60</v>
      </c>
    </row>
    <row r="130" spans="1:13" x14ac:dyDescent="0.25">
      <c r="A130" s="243"/>
      <c r="B130" s="240"/>
      <c r="C130" s="5" t="s">
        <v>1</v>
      </c>
      <c r="D130" s="58">
        <f>SUM(D127:D129)</f>
        <v>0</v>
      </c>
      <c r="E130" s="74">
        <f t="shared" si="41"/>
        <v>0</v>
      </c>
      <c r="F130" s="72">
        <f t="shared" ref="F130:F173" si="51">SUM(G130:I130)</f>
        <v>0</v>
      </c>
      <c r="G130" s="85">
        <f t="shared" ref="G130:J130" si="52">SUM(G127:G129)</f>
        <v>0</v>
      </c>
      <c r="H130" s="6">
        <f t="shared" si="52"/>
        <v>0</v>
      </c>
      <c r="I130" s="6">
        <f t="shared" si="52"/>
        <v>0</v>
      </c>
      <c r="J130" s="58">
        <f t="shared" si="52"/>
        <v>0</v>
      </c>
      <c r="K130" s="109">
        <f t="shared" si="34"/>
        <v>0</v>
      </c>
      <c r="L130" s="118" t="e">
        <f t="shared" si="40"/>
        <v>#DIV/0!</v>
      </c>
      <c r="M130" s="114" t="s">
        <v>60</v>
      </c>
    </row>
    <row r="131" spans="1:13" x14ac:dyDescent="0.25">
      <c r="A131" s="241" t="s">
        <v>45</v>
      </c>
      <c r="B131" s="238" t="s">
        <v>73</v>
      </c>
      <c r="C131" s="3" t="s">
        <v>2</v>
      </c>
      <c r="D131" s="131"/>
      <c r="E131" s="73">
        <f t="shared" si="41"/>
        <v>0</v>
      </c>
      <c r="F131" s="76">
        <f t="shared" si="51"/>
        <v>0</v>
      </c>
      <c r="G131" s="132"/>
      <c r="H131" s="133"/>
      <c r="I131" s="133"/>
      <c r="J131" s="131"/>
      <c r="K131" s="108">
        <f t="shared" si="34"/>
        <v>0</v>
      </c>
      <c r="L131" s="117" t="e">
        <f t="shared" si="40"/>
        <v>#DIV/0!</v>
      </c>
      <c r="M131" s="114" t="s">
        <v>60</v>
      </c>
    </row>
    <row r="132" spans="1:13" ht="25.5" x14ac:dyDescent="0.25">
      <c r="A132" s="242"/>
      <c r="B132" s="239"/>
      <c r="C132" s="3" t="s">
        <v>58</v>
      </c>
      <c r="D132" s="131"/>
      <c r="E132" s="73">
        <f t="shared" ref="E132:E173" si="53">SUM(G132:J132)</f>
        <v>0</v>
      </c>
      <c r="F132" s="76">
        <f t="shared" si="51"/>
        <v>0</v>
      </c>
      <c r="G132" s="132"/>
      <c r="H132" s="133"/>
      <c r="I132" s="133"/>
      <c r="J132" s="131"/>
      <c r="K132" s="108">
        <f t="shared" si="34"/>
        <v>0</v>
      </c>
      <c r="L132" s="117" t="e">
        <f t="shared" si="40"/>
        <v>#DIV/0!</v>
      </c>
      <c r="M132" s="114" t="s">
        <v>60</v>
      </c>
    </row>
    <row r="133" spans="1:13" x14ac:dyDescent="0.25">
      <c r="A133" s="242"/>
      <c r="B133" s="239"/>
      <c r="C133" s="3" t="s">
        <v>0</v>
      </c>
      <c r="D133" s="131"/>
      <c r="E133" s="73">
        <f t="shared" si="53"/>
        <v>0</v>
      </c>
      <c r="F133" s="76">
        <f t="shared" si="51"/>
        <v>0</v>
      </c>
      <c r="G133" s="132"/>
      <c r="H133" s="133"/>
      <c r="I133" s="133"/>
      <c r="J133" s="131"/>
      <c r="K133" s="108">
        <f t="shared" si="34"/>
        <v>0</v>
      </c>
      <c r="L133" s="117" t="e">
        <f t="shared" si="40"/>
        <v>#DIV/0!</v>
      </c>
      <c r="M133" s="114" t="s">
        <v>60</v>
      </c>
    </row>
    <row r="134" spans="1:13" x14ac:dyDescent="0.25">
      <c r="A134" s="243"/>
      <c r="B134" s="240"/>
      <c r="C134" s="5" t="s">
        <v>1</v>
      </c>
      <c r="D134" s="56">
        <f>SUM(D131:D133)</f>
        <v>0</v>
      </c>
      <c r="E134" s="74">
        <f t="shared" si="53"/>
        <v>0</v>
      </c>
      <c r="F134" s="72">
        <f t="shared" si="51"/>
        <v>0</v>
      </c>
      <c r="G134" s="85">
        <f t="shared" ref="G134:J134" si="54">SUM(G131:G133)</f>
        <v>0</v>
      </c>
      <c r="H134" s="6">
        <f t="shared" si="54"/>
        <v>0</v>
      </c>
      <c r="I134" s="6">
        <f t="shared" si="54"/>
        <v>0</v>
      </c>
      <c r="J134" s="58">
        <f t="shared" si="54"/>
        <v>0</v>
      </c>
      <c r="K134" s="109">
        <f t="shared" si="34"/>
        <v>0</v>
      </c>
      <c r="L134" s="118" t="e">
        <f t="shared" si="40"/>
        <v>#DIV/0!</v>
      </c>
      <c r="M134" s="114" t="s">
        <v>60</v>
      </c>
    </row>
    <row r="135" spans="1:13" x14ac:dyDescent="0.25">
      <c r="A135" s="217" t="s">
        <v>46</v>
      </c>
      <c r="B135" s="238" t="s">
        <v>73</v>
      </c>
      <c r="C135" s="3" t="s">
        <v>2</v>
      </c>
      <c r="D135" s="131"/>
      <c r="E135" s="73">
        <f t="shared" si="53"/>
        <v>0</v>
      </c>
      <c r="F135" s="76">
        <f t="shared" si="51"/>
        <v>0</v>
      </c>
      <c r="G135" s="132"/>
      <c r="H135" s="133"/>
      <c r="I135" s="133"/>
      <c r="J135" s="131"/>
      <c r="K135" s="108">
        <f t="shared" si="34"/>
        <v>0</v>
      </c>
      <c r="L135" s="117" t="e">
        <f t="shared" si="40"/>
        <v>#DIV/0!</v>
      </c>
      <c r="M135" s="114" t="s">
        <v>60</v>
      </c>
    </row>
    <row r="136" spans="1:13" ht="25.5" x14ac:dyDescent="0.25">
      <c r="A136" s="218"/>
      <c r="B136" s="239"/>
      <c r="C136" s="3" t="s">
        <v>58</v>
      </c>
      <c r="D136" s="131"/>
      <c r="E136" s="71">
        <f t="shared" si="53"/>
        <v>0</v>
      </c>
      <c r="F136" s="76">
        <f t="shared" si="51"/>
        <v>0</v>
      </c>
      <c r="G136" s="132"/>
      <c r="H136" s="133"/>
      <c r="I136" s="133"/>
      <c r="J136" s="131"/>
      <c r="K136" s="108">
        <f t="shared" si="34"/>
        <v>0</v>
      </c>
      <c r="L136" s="117" t="e">
        <f t="shared" si="40"/>
        <v>#DIV/0!</v>
      </c>
      <c r="M136" s="114" t="s">
        <v>60</v>
      </c>
    </row>
    <row r="137" spans="1:13" x14ac:dyDescent="0.25">
      <c r="A137" s="218"/>
      <c r="B137" s="239"/>
      <c r="C137" s="3" t="s">
        <v>0</v>
      </c>
      <c r="D137" s="131"/>
      <c r="E137" s="71">
        <f t="shared" si="53"/>
        <v>0</v>
      </c>
      <c r="F137" s="76">
        <f t="shared" si="51"/>
        <v>0</v>
      </c>
      <c r="G137" s="132"/>
      <c r="H137" s="133"/>
      <c r="I137" s="133"/>
      <c r="J137" s="131"/>
      <c r="K137" s="108">
        <f t="shared" si="34"/>
        <v>0</v>
      </c>
      <c r="L137" s="117" t="e">
        <f t="shared" si="40"/>
        <v>#DIV/0!</v>
      </c>
      <c r="M137" s="114" t="s">
        <v>60</v>
      </c>
    </row>
    <row r="138" spans="1:13" x14ac:dyDescent="0.25">
      <c r="A138" s="219"/>
      <c r="B138" s="240"/>
      <c r="C138" s="5" t="s">
        <v>1</v>
      </c>
      <c r="D138" s="56">
        <f>SUM(D135:D137)</f>
        <v>0</v>
      </c>
      <c r="E138" s="72">
        <f t="shared" si="53"/>
        <v>0</v>
      </c>
      <c r="F138" s="72">
        <f t="shared" si="51"/>
        <v>0</v>
      </c>
      <c r="G138" s="86">
        <f t="shared" ref="G138:J138" si="55">SUM(G135:G137)</f>
        <v>0</v>
      </c>
      <c r="H138" s="15">
        <f t="shared" si="55"/>
        <v>0</v>
      </c>
      <c r="I138" s="15">
        <f t="shared" si="55"/>
        <v>0</v>
      </c>
      <c r="J138" s="56">
        <f t="shared" si="55"/>
        <v>0</v>
      </c>
      <c r="K138" s="109">
        <f t="shared" si="34"/>
        <v>0</v>
      </c>
      <c r="L138" s="118" t="e">
        <f t="shared" si="40"/>
        <v>#DIV/0!</v>
      </c>
      <c r="M138" s="114" t="s">
        <v>60</v>
      </c>
    </row>
    <row r="139" spans="1:13" x14ac:dyDescent="0.25">
      <c r="A139" s="217" t="s">
        <v>47</v>
      </c>
      <c r="B139" s="238" t="s">
        <v>73</v>
      </c>
      <c r="C139" s="3" t="s">
        <v>2</v>
      </c>
      <c r="D139" s="131"/>
      <c r="E139" s="71">
        <f t="shared" si="53"/>
        <v>0</v>
      </c>
      <c r="F139" s="76">
        <f t="shared" si="51"/>
        <v>0</v>
      </c>
      <c r="G139" s="132"/>
      <c r="H139" s="133"/>
      <c r="I139" s="133"/>
      <c r="J139" s="131"/>
      <c r="K139" s="108">
        <f t="shared" si="34"/>
        <v>0</v>
      </c>
      <c r="L139" s="117" t="e">
        <f t="shared" si="40"/>
        <v>#DIV/0!</v>
      </c>
      <c r="M139" s="114" t="s">
        <v>60</v>
      </c>
    </row>
    <row r="140" spans="1:13" ht="25.5" x14ac:dyDescent="0.25">
      <c r="A140" s="218"/>
      <c r="B140" s="239"/>
      <c r="C140" s="3" t="s">
        <v>58</v>
      </c>
      <c r="D140" s="131"/>
      <c r="E140" s="71">
        <f t="shared" si="53"/>
        <v>0</v>
      </c>
      <c r="F140" s="76">
        <f t="shared" si="51"/>
        <v>0</v>
      </c>
      <c r="G140" s="132"/>
      <c r="H140" s="133"/>
      <c r="I140" s="133"/>
      <c r="J140" s="131"/>
      <c r="K140" s="108">
        <f t="shared" si="34"/>
        <v>0</v>
      </c>
      <c r="L140" s="117" t="e">
        <f t="shared" si="40"/>
        <v>#DIV/0!</v>
      </c>
      <c r="M140" s="114" t="s">
        <v>60</v>
      </c>
    </row>
    <row r="141" spans="1:13" x14ac:dyDescent="0.25">
      <c r="A141" s="218"/>
      <c r="B141" s="239"/>
      <c r="C141" s="3" t="s">
        <v>0</v>
      </c>
      <c r="D141" s="131"/>
      <c r="E141" s="71">
        <f t="shared" si="53"/>
        <v>0</v>
      </c>
      <c r="F141" s="76">
        <f t="shared" si="51"/>
        <v>0</v>
      </c>
      <c r="G141" s="132"/>
      <c r="H141" s="133"/>
      <c r="I141" s="133"/>
      <c r="J141" s="131"/>
      <c r="K141" s="108">
        <f t="shared" si="34"/>
        <v>0</v>
      </c>
      <c r="L141" s="117" t="e">
        <f t="shared" si="40"/>
        <v>#DIV/0!</v>
      </c>
      <c r="M141" s="114" t="s">
        <v>60</v>
      </c>
    </row>
    <row r="142" spans="1:13" x14ac:dyDescent="0.25">
      <c r="A142" s="219"/>
      <c r="B142" s="240"/>
      <c r="C142" s="5" t="s">
        <v>1</v>
      </c>
      <c r="D142" s="58">
        <f>SUM(D139:D141)</f>
        <v>0</v>
      </c>
      <c r="E142" s="72">
        <f t="shared" si="53"/>
        <v>0</v>
      </c>
      <c r="F142" s="72">
        <f t="shared" si="51"/>
        <v>0</v>
      </c>
      <c r="G142" s="86">
        <f t="shared" ref="G142:J142" si="56">SUM(G139:G141)</f>
        <v>0</v>
      </c>
      <c r="H142" s="15">
        <f t="shared" si="56"/>
        <v>0</v>
      </c>
      <c r="I142" s="15">
        <f t="shared" si="56"/>
        <v>0</v>
      </c>
      <c r="J142" s="56">
        <f t="shared" si="56"/>
        <v>0</v>
      </c>
      <c r="K142" s="109">
        <f t="shared" si="34"/>
        <v>0</v>
      </c>
      <c r="L142" s="118" t="e">
        <f t="shared" si="40"/>
        <v>#DIV/0!</v>
      </c>
      <c r="M142" s="114" t="s">
        <v>60</v>
      </c>
    </row>
    <row r="143" spans="1:13" x14ac:dyDescent="0.25">
      <c r="A143" s="217" t="s">
        <v>48</v>
      </c>
      <c r="B143" s="238" t="s">
        <v>73</v>
      </c>
      <c r="C143" s="3" t="s">
        <v>2</v>
      </c>
      <c r="D143" s="131"/>
      <c r="E143" s="76">
        <f t="shared" si="53"/>
        <v>0</v>
      </c>
      <c r="F143" s="76">
        <f t="shared" si="51"/>
        <v>0</v>
      </c>
      <c r="G143" s="132"/>
      <c r="H143" s="133"/>
      <c r="I143" s="133"/>
      <c r="J143" s="131"/>
      <c r="K143" s="108">
        <f t="shared" si="34"/>
        <v>0</v>
      </c>
      <c r="L143" s="117" t="e">
        <f t="shared" si="40"/>
        <v>#DIV/0!</v>
      </c>
      <c r="M143" s="114" t="s">
        <v>60</v>
      </c>
    </row>
    <row r="144" spans="1:13" ht="25.5" x14ac:dyDescent="0.25">
      <c r="A144" s="218"/>
      <c r="B144" s="239"/>
      <c r="C144" s="3" t="s">
        <v>58</v>
      </c>
      <c r="D144" s="131"/>
      <c r="E144" s="71">
        <f t="shared" si="53"/>
        <v>0</v>
      </c>
      <c r="F144" s="76">
        <f t="shared" si="51"/>
        <v>0</v>
      </c>
      <c r="G144" s="132"/>
      <c r="H144" s="133"/>
      <c r="I144" s="133"/>
      <c r="J144" s="131"/>
      <c r="K144" s="108">
        <f t="shared" si="34"/>
        <v>0</v>
      </c>
      <c r="L144" s="117" t="e">
        <f t="shared" si="40"/>
        <v>#DIV/0!</v>
      </c>
      <c r="M144" s="114" t="s">
        <v>60</v>
      </c>
    </row>
    <row r="145" spans="1:13" x14ac:dyDescent="0.25">
      <c r="A145" s="218"/>
      <c r="B145" s="239"/>
      <c r="C145" s="3" t="s">
        <v>0</v>
      </c>
      <c r="D145" s="131"/>
      <c r="E145" s="71">
        <f t="shared" si="53"/>
        <v>0</v>
      </c>
      <c r="F145" s="76">
        <f t="shared" si="51"/>
        <v>0</v>
      </c>
      <c r="G145" s="132"/>
      <c r="H145" s="133"/>
      <c r="I145" s="133"/>
      <c r="J145" s="131"/>
      <c r="K145" s="108">
        <f t="shared" si="34"/>
        <v>0</v>
      </c>
      <c r="L145" s="117" t="e">
        <f t="shared" si="40"/>
        <v>#DIV/0!</v>
      </c>
      <c r="M145" s="114" t="s">
        <v>60</v>
      </c>
    </row>
    <row r="146" spans="1:13" x14ac:dyDescent="0.25">
      <c r="A146" s="219"/>
      <c r="B146" s="240"/>
      <c r="C146" s="5" t="s">
        <v>1</v>
      </c>
      <c r="D146" s="58">
        <f>SUM(D143:D145)</f>
        <v>0</v>
      </c>
      <c r="E146" s="72">
        <f t="shared" si="53"/>
        <v>0</v>
      </c>
      <c r="F146" s="72">
        <f t="shared" si="51"/>
        <v>0</v>
      </c>
      <c r="G146" s="86">
        <f t="shared" ref="G146:J146" si="57">SUM(G143:G145)</f>
        <v>0</v>
      </c>
      <c r="H146" s="15">
        <f t="shared" si="57"/>
        <v>0</v>
      </c>
      <c r="I146" s="15">
        <f t="shared" si="57"/>
        <v>0</v>
      </c>
      <c r="J146" s="56">
        <f t="shared" si="57"/>
        <v>0</v>
      </c>
      <c r="K146" s="109">
        <f t="shared" ref="K146:K173" si="58">SUM(D146,E146)</f>
        <v>0</v>
      </c>
      <c r="L146" s="118" t="e">
        <f t="shared" si="40"/>
        <v>#DIV/0!</v>
      </c>
      <c r="M146" s="114" t="s">
        <v>60</v>
      </c>
    </row>
    <row r="147" spans="1:13" x14ac:dyDescent="0.25">
      <c r="A147" s="2" t="s">
        <v>9</v>
      </c>
      <c r="B147" s="2"/>
      <c r="C147" s="8"/>
      <c r="D147" s="59">
        <f>SUM(D114,D118,D122,D126,D130,D134,D138,D142,D146)</f>
        <v>0</v>
      </c>
      <c r="E147" s="75">
        <f t="shared" si="53"/>
        <v>0</v>
      </c>
      <c r="F147" s="75">
        <f t="shared" si="51"/>
        <v>0</v>
      </c>
      <c r="G147" s="87">
        <f t="shared" ref="G147:J147" si="59">SUM(G114,G118,G122,G126,G130,G134,G138,G142,G146)</f>
        <v>0</v>
      </c>
      <c r="H147" s="9">
        <f t="shared" si="59"/>
        <v>0</v>
      </c>
      <c r="I147" s="9">
        <f t="shared" si="59"/>
        <v>0</v>
      </c>
      <c r="J147" s="59">
        <f t="shared" si="59"/>
        <v>0</v>
      </c>
      <c r="K147" s="107">
        <f t="shared" si="58"/>
        <v>0</v>
      </c>
      <c r="L147" s="119" t="e">
        <f t="shared" si="40"/>
        <v>#DIV/0!</v>
      </c>
      <c r="M147" s="114" t="s">
        <v>60</v>
      </c>
    </row>
    <row r="148" spans="1:13" x14ac:dyDescent="0.25">
      <c r="A148" s="226" t="s">
        <v>49</v>
      </c>
      <c r="B148" s="226"/>
      <c r="C148" s="4" t="s">
        <v>2</v>
      </c>
      <c r="D148" s="60">
        <f>SUM(D152,D156,D161)</f>
        <v>0</v>
      </c>
      <c r="E148" s="77">
        <f t="shared" si="53"/>
        <v>0</v>
      </c>
      <c r="F148" s="95">
        <f t="shared" si="51"/>
        <v>0</v>
      </c>
      <c r="G148" s="88">
        <f>G152+G156+G161</f>
        <v>0</v>
      </c>
      <c r="H148" s="26">
        <f t="shared" ref="H148:J148" si="60">H152+H156+H161</f>
        <v>0</v>
      </c>
      <c r="I148" s="26">
        <f t="shared" si="60"/>
        <v>0</v>
      </c>
      <c r="J148" s="100">
        <f t="shared" si="60"/>
        <v>0</v>
      </c>
      <c r="K148" s="110">
        <f t="shared" si="58"/>
        <v>0</v>
      </c>
      <c r="L148" s="120" t="e">
        <f t="shared" si="40"/>
        <v>#DIV/0!</v>
      </c>
      <c r="M148" s="114" t="s">
        <v>60</v>
      </c>
    </row>
    <row r="149" spans="1:13" ht="25.5" x14ac:dyDescent="0.25">
      <c r="A149" s="227"/>
      <c r="B149" s="227"/>
      <c r="C149" s="4" t="s">
        <v>58</v>
      </c>
      <c r="D149" s="60">
        <f t="shared" ref="D149:D150" si="61">SUM(D153,D157,D162)</f>
        <v>0</v>
      </c>
      <c r="E149" s="77">
        <f t="shared" si="53"/>
        <v>0</v>
      </c>
      <c r="F149" s="95">
        <f t="shared" si="51"/>
        <v>0</v>
      </c>
      <c r="G149" s="88">
        <f t="shared" ref="G149:J150" si="62">G153+G157+G162</f>
        <v>0</v>
      </c>
      <c r="H149" s="26">
        <f t="shared" si="62"/>
        <v>0</v>
      </c>
      <c r="I149" s="26">
        <f t="shared" si="62"/>
        <v>0</v>
      </c>
      <c r="J149" s="100">
        <f t="shared" si="62"/>
        <v>0</v>
      </c>
      <c r="K149" s="110">
        <f t="shared" si="58"/>
        <v>0</v>
      </c>
      <c r="L149" s="120" t="e">
        <f t="shared" si="40"/>
        <v>#DIV/0!</v>
      </c>
      <c r="M149" s="114" t="s">
        <v>60</v>
      </c>
    </row>
    <row r="150" spans="1:13" x14ac:dyDescent="0.25">
      <c r="A150" s="227"/>
      <c r="B150" s="227"/>
      <c r="C150" s="4" t="s">
        <v>0</v>
      </c>
      <c r="D150" s="60">
        <f t="shared" si="61"/>
        <v>0</v>
      </c>
      <c r="E150" s="77">
        <f t="shared" si="53"/>
        <v>0</v>
      </c>
      <c r="F150" s="95">
        <f t="shared" si="51"/>
        <v>0</v>
      </c>
      <c r="G150" s="88">
        <f t="shared" si="62"/>
        <v>0</v>
      </c>
      <c r="H150" s="26">
        <f t="shared" si="62"/>
        <v>0</v>
      </c>
      <c r="I150" s="26">
        <f t="shared" si="62"/>
        <v>0</v>
      </c>
      <c r="J150" s="100">
        <f t="shared" si="62"/>
        <v>0</v>
      </c>
      <c r="K150" s="110">
        <f t="shared" si="58"/>
        <v>0</v>
      </c>
      <c r="L150" s="120" t="e">
        <f t="shared" si="40"/>
        <v>#DIV/0!</v>
      </c>
      <c r="M150" s="114" t="s">
        <v>60</v>
      </c>
    </row>
    <row r="151" spans="1:13" x14ac:dyDescent="0.25">
      <c r="A151" s="228"/>
      <c r="B151" s="228"/>
      <c r="C151" s="17" t="s">
        <v>1</v>
      </c>
      <c r="D151" s="61">
        <f>SUM(D148:D150)</f>
        <v>0</v>
      </c>
      <c r="E151" s="78">
        <f t="shared" si="53"/>
        <v>0</v>
      </c>
      <c r="F151" s="78">
        <f t="shared" si="51"/>
        <v>0</v>
      </c>
      <c r="G151" s="89">
        <f>SUM(G148:G150)</f>
        <v>0</v>
      </c>
      <c r="H151" s="14">
        <f t="shared" ref="H151:I151" si="63">SUM(H148:H150)</f>
        <v>0</v>
      </c>
      <c r="I151" s="14">
        <f t="shared" si="63"/>
        <v>0</v>
      </c>
      <c r="J151" s="61">
        <f>SUM(J148:J150)</f>
        <v>0</v>
      </c>
      <c r="K151" s="111">
        <f t="shared" si="58"/>
        <v>0</v>
      </c>
      <c r="L151" s="121" t="e">
        <f t="shared" si="40"/>
        <v>#DIV/0!</v>
      </c>
      <c r="M151" s="114" t="s">
        <v>60</v>
      </c>
    </row>
    <row r="152" spans="1:13" x14ac:dyDescent="0.25">
      <c r="A152" s="238" t="s">
        <v>50</v>
      </c>
      <c r="B152" s="238" t="s">
        <v>52</v>
      </c>
      <c r="C152" s="3" t="s">
        <v>2</v>
      </c>
      <c r="D152" s="131"/>
      <c r="E152" s="73">
        <f t="shared" si="53"/>
        <v>0</v>
      </c>
      <c r="F152" s="76">
        <f t="shared" si="51"/>
        <v>0</v>
      </c>
      <c r="G152" s="132"/>
      <c r="H152" s="133"/>
      <c r="I152" s="133"/>
      <c r="J152" s="131"/>
      <c r="K152" s="108">
        <f t="shared" si="58"/>
        <v>0</v>
      </c>
      <c r="L152" s="117" t="e">
        <f t="shared" si="40"/>
        <v>#DIV/0!</v>
      </c>
      <c r="M152" s="114" t="s">
        <v>60</v>
      </c>
    </row>
    <row r="153" spans="1:13" ht="25.5" x14ac:dyDescent="0.25">
      <c r="A153" s="239"/>
      <c r="B153" s="239"/>
      <c r="C153" s="3" t="s">
        <v>58</v>
      </c>
      <c r="D153" s="131"/>
      <c r="E153" s="73">
        <f t="shared" si="53"/>
        <v>0</v>
      </c>
      <c r="F153" s="76">
        <f t="shared" si="51"/>
        <v>0</v>
      </c>
      <c r="G153" s="132"/>
      <c r="H153" s="133"/>
      <c r="I153" s="133"/>
      <c r="J153" s="131"/>
      <c r="K153" s="108">
        <f t="shared" si="58"/>
        <v>0</v>
      </c>
      <c r="L153" s="117" t="e">
        <f t="shared" si="40"/>
        <v>#DIV/0!</v>
      </c>
      <c r="M153" s="114" t="s">
        <v>60</v>
      </c>
    </row>
    <row r="154" spans="1:13" x14ac:dyDescent="0.25">
      <c r="A154" s="239"/>
      <c r="B154" s="239"/>
      <c r="C154" s="3" t="s">
        <v>0</v>
      </c>
      <c r="D154" s="131"/>
      <c r="E154" s="73">
        <f t="shared" si="53"/>
        <v>0</v>
      </c>
      <c r="F154" s="76">
        <f t="shared" si="51"/>
        <v>0</v>
      </c>
      <c r="G154" s="132"/>
      <c r="H154" s="133"/>
      <c r="I154" s="133"/>
      <c r="J154" s="131"/>
      <c r="K154" s="108">
        <f t="shared" si="58"/>
        <v>0</v>
      </c>
      <c r="L154" s="117" t="e">
        <f t="shared" si="40"/>
        <v>#DIV/0!</v>
      </c>
      <c r="M154" s="114" t="s">
        <v>60</v>
      </c>
    </row>
    <row r="155" spans="1:13" x14ac:dyDescent="0.25">
      <c r="A155" s="240"/>
      <c r="B155" s="240"/>
      <c r="C155" s="5" t="s">
        <v>1</v>
      </c>
      <c r="D155" s="58">
        <f t="shared" ref="D155" si="64">SUM(D152:D154)</f>
        <v>0</v>
      </c>
      <c r="E155" s="74">
        <f t="shared" si="53"/>
        <v>0</v>
      </c>
      <c r="F155" s="72">
        <f t="shared" si="51"/>
        <v>0</v>
      </c>
      <c r="G155" s="85">
        <f t="shared" ref="G155:J155" si="65">SUM(G152:G154)</f>
        <v>0</v>
      </c>
      <c r="H155" s="6">
        <f t="shared" si="65"/>
        <v>0</v>
      </c>
      <c r="I155" s="6">
        <f t="shared" si="65"/>
        <v>0</v>
      </c>
      <c r="J155" s="58">
        <f t="shared" si="65"/>
        <v>0</v>
      </c>
      <c r="K155" s="109">
        <f t="shared" si="58"/>
        <v>0</v>
      </c>
      <c r="L155" s="118" t="e">
        <f t="shared" si="40"/>
        <v>#DIV/0!</v>
      </c>
      <c r="M155" s="114" t="s">
        <v>60</v>
      </c>
    </row>
    <row r="156" spans="1:13" x14ac:dyDescent="0.25">
      <c r="A156" s="238" t="s">
        <v>51</v>
      </c>
      <c r="B156" s="238" t="s">
        <v>52</v>
      </c>
      <c r="C156" s="3" t="s">
        <v>2</v>
      </c>
      <c r="D156" s="131"/>
      <c r="E156" s="73">
        <f t="shared" si="53"/>
        <v>0</v>
      </c>
      <c r="F156" s="76">
        <f t="shared" si="51"/>
        <v>0</v>
      </c>
      <c r="G156" s="132"/>
      <c r="H156" s="133"/>
      <c r="I156" s="133"/>
      <c r="J156" s="131"/>
      <c r="K156" s="108">
        <f t="shared" si="58"/>
        <v>0</v>
      </c>
      <c r="L156" s="117" t="e">
        <f t="shared" si="40"/>
        <v>#DIV/0!</v>
      </c>
      <c r="M156" s="114" t="s">
        <v>60</v>
      </c>
    </row>
    <row r="157" spans="1:13" ht="25.5" x14ac:dyDescent="0.25">
      <c r="A157" s="239"/>
      <c r="B157" s="239"/>
      <c r="C157" s="3" t="s">
        <v>58</v>
      </c>
      <c r="D157" s="131"/>
      <c r="E157" s="73">
        <f t="shared" si="53"/>
        <v>0</v>
      </c>
      <c r="F157" s="76">
        <f t="shared" si="51"/>
        <v>0</v>
      </c>
      <c r="G157" s="132"/>
      <c r="H157" s="133"/>
      <c r="I157" s="133"/>
      <c r="J157" s="131"/>
      <c r="K157" s="108">
        <f t="shared" si="58"/>
        <v>0</v>
      </c>
      <c r="L157" s="117" t="e">
        <f t="shared" si="40"/>
        <v>#DIV/0!</v>
      </c>
      <c r="M157" s="114" t="s">
        <v>60</v>
      </c>
    </row>
    <row r="158" spans="1:13" x14ac:dyDescent="0.25">
      <c r="A158" s="239"/>
      <c r="B158" s="239"/>
      <c r="C158" s="3" t="s">
        <v>0</v>
      </c>
      <c r="D158" s="131"/>
      <c r="E158" s="73">
        <f t="shared" si="53"/>
        <v>0</v>
      </c>
      <c r="F158" s="76">
        <f t="shared" si="51"/>
        <v>0</v>
      </c>
      <c r="G158" s="132"/>
      <c r="H158" s="133"/>
      <c r="I158" s="133"/>
      <c r="J158" s="131"/>
      <c r="K158" s="108">
        <f t="shared" si="58"/>
        <v>0</v>
      </c>
      <c r="L158" s="117" t="e">
        <f t="shared" si="40"/>
        <v>#DIV/0!</v>
      </c>
      <c r="M158" s="114" t="s">
        <v>60</v>
      </c>
    </row>
    <row r="159" spans="1:13" x14ac:dyDescent="0.25">
      <c r="A159" s="240"/>
      <c r="B159" s="240"/>
      <c r="C159" s="5" t="s">
        <v>1</v>
      </c>
      <c r="D159" s="58">
        <f>SUM(D156:D158)</f>
        <v>0</v>
      </c>
      <c r="E159" s="74">
        <f t="shared" si="53"/>
        <v>0</v>
      </c>
      <c r="F159" s="72">
        <f t="shared" si="51"/>
        <v>0</v>
      </c>
      <c r="G159" s="85">
        <f t="shared" ref="G159:J159" si="66">SUM(G156:G158)</f>
        <v>0</v>
      </c>
      <c r="H159" s="6">
        <f t="shared" si="66"/>
        <v>0</v>
      </c>
      <c r="I159" s="6">
        <f t="shared" si="66"/>
        <v>0</v>
      </c>
      <c r="J159" s="58">
        <f t="shared" si="66"/>
        <v>0</v>
      </c>
      <c r="K159" s="109">
        <f t="shared" si="58"/>
        <v>0</v>
      </c>
      <c r="L159" s="118" t="e">
        <f t="shared" si="40"/>
        <v>#DIV/0!</v>
      </c>
      <c r="M159" s="114" t="s">
        <v>60</v>
      </c>
    </row>
    <row r="160" spans="1:13" x14ac:dyDescent="0.25">
      <c r="A160" s="2" t="s">
        <v>10</v>
      </c>
      <c r="B160" s="10"/>
      <c r="C160" s="8"/>
      <c r="D160" s="59">
        <f>SUM(D155,D159)</f>
        <v>0</v>
      </c>
      <c r="E160" s="75">
        <f t="shared" si="53"/>
        <v>0</v>
      </c>
      <c r="F160" s="75">
        <f t="shared" si="51"/>
        <v>0</v>
      </c>
      <c r="G160" s="87">
        <f t="shared" ref="G160:J160" si="67">SUM(G155,G159)</f>
        <v>0</v>
      </c>
      <c r="H160" s="9">
        <f t="shared" si="67"/>
        <v>0</v>
      </c>
      <c r="I160" s="9">
        <f t="shared" si="67"/>
        <v>0</v>
      </c>
      <c r="J160" s="59">
        <f t="shared" si="67"/>
        <v>0</v>
      </c>
      <c r="K160" s="107">
        <f t="shared" si="58"/>
        <v>0</v>
      </c>
      <c r="L160" s="119" t="e">
        <f t="shared" si="40"/>
        <v>#DIV/0!</v>
      </c>
      <c r="M160" s="114" t="s">
        <v>60</v>
      </c>
    </row>
    <row r="161" spans="1:13" x14ac:dyDescent="0.25">
      <c r="A161" s="238" t="s">
        <v>54</v>
      </c>
      <c r="B161" s="238" t="s">
        <v>53</v>
      </c>
      <c r="C161" s="3" t="s">
        <v>2</v>
      </c>
      <c r="D161" s="131"/>
      <c r="E161" s="73">
        <f t="shared" si="53"/>
        <v>0</v>
      </c>
      <c r="F161" s="76">
        <f t="shared" si="51"/>
        <v>0</v>
      </c>
      <c r="G161" s="132"/>
      <c r="H161" s="133"/>
      <c r="I161" s="133"/>
      <c r="J161" s="131"/>
      <c r="K161" s="108">
        <f t="shared" si="58"/>
        <v>0</v>
      </c>
      <c r="L161" s="117" t="e">
        <f t="shared" ref="L161:L177" si="68">SUM(D161/K161)</f>
        <v>#DIV/0!</v>
      </c>
      <c r="M161" s="114" t="s">
        <v>60</v>
      </c>
    </row>
    <row r="162" spans="1:13" ht="25.5" x14ac:dyDescent="0.25">
      <c r="A162" s="239"/>
      <c r="B162" s="239"/>
      <c r="C162" s="3" t="s">
        <v>58</v>
      </c>
      <c r="D162" s="131"/>
      <c r="E162" s="73">
        <f t="shared" si="53"/>
        <v>0</v>
      </c>
      <c r="F162" s="76">
        <f t="shared" si="51"/>
        <v>0</v>
      </c>
      <c r="G162" s="132"/>
      <c r="H162" s="133"/>
      <c r="I162" s="133"/>
      <c r="J162" s="131"/>
      <c r="K162" s="108">
        <f t="shared" si="58"/>
        <v>0</v>
      </c>
      <c r="L162" s="117" t="e">
        <f t="shared" si="68"/>
        <v>#DIV/0!</v>
      </c>
      <c r="M162" s="114" t="s">
        <v>60</v>
      </c>
    </row>
    <row r="163" spans="1:13" x14ac:dyDescent="0.25">
      <c r="A163" s="239"/>
      <c r="B163" s="239"/>
      <c r="C163" s="3" t="s">
        <v>0</v>
      </c>
      <c r="D163" s="131"/>
      <c r="E163" s="73">
        <f t="shared" si="53"/>
        <v>0</v>
      </c>
      <c r="F163" s="76">
        <f t="shared" si="51"/>
        <v>0</v>
      </c>
      <c r="G163" s="132"/>
      <c r="H163" s="133"/>
      <c r="I163" s="133"/>
      <c r="J163" s="131"/>
      <c r="K163" s="108">
        <f t="shared" si="58"/>
        <v>0</v>
      </c>
      <c r="L163" s="117" t="e">
        <f t="shared" si="68"/>
        <v>#DIV/0!</v>
      </c>
      <c r="M163" s="114" t="s">
        <v>60</v>
      </c>
    </row>
    <row r="164" spans="1:13" x14ac:dyDescent="0.25">
      <c r="A164" s="240"/>
      <c r="B164" s="240"/>
      <c r="C164" s="5" t="s">
        <v>1</v>
      </c>
      <c r="D164" s="58">
        <f>SUM(D161:D163)</f>
        <v>0</v>
      </c>
      <c r="E164" s="74">
        <f t="shared" si="53"/>
        <v>0</v>
      </c>
      <c r="F164" s="72">
        <f t="shared" si="51"/>
        <v>0</v>
      </c>
      <c r="G164" s="85">
        <f t="shared" ref="G164:J164" si="69">SUM(G161:G163)</f>
        <v>0</v>
      </c>
      <c r="H164" s="6">
        <f t="shared" si="69"/>
        <v>0</v>
      </c>
      <c r="I164" s="6">
        <f t="shared" si="69"/>
        <v>0</v>
      </c>
      <c r="J164" s="58">
        <f t="shared" si="69"/>
        <v>0</v>
      </c>
      <c r="K164" s="109">
        <f t="shared" si="58"/>
        <v>0</v>
      </c>
      <c r="L164" s="117" t="e">
        <f t="shared" si="68"/>
        <v>#DIV/0!</v>
      </c>
      <c r="M164" s="114" t="s">
        <v>60</v>
      </c>
    </row>
    <row r="165" spans="1:13" x14ac:dyDescent="0.25">
      <c r="A165" s="2" t="s">
        <v>11</v>
      </c>
      <c r="B165" s="2"/>
      <c r="C165" s="8"/>
      <c r="D165" s="62">
        <f>SUM(D164)</f>
        <v>0</v>
      </c>
      <c r="E165" s="75">
        <f t="shared" si="53"/>
        <v>0</v>
      </c>
      <c r="F165" s="75">
        <f t="shared" si="51"/>
        <v>0</v>
      </c>
      <c r="G165" s="90">
        <f t="shared" ref="G165:J165" si="70">SUM(G164)</f>
        <v>0</v>
      </c>
      <c r="H165" s="27">
        <f t="shared" si="70"/>
        <v>0</v>
      </c>
      <c r="I165" s="27">
        <f t="shared" si="70"/>
        <v>0</v>
      </c>
      <c r="J165" s="62">
        <f t="shared" si="70"/>
        <v>0</v>
      </c>
      <c r="K165" s="107">
        <f t="shared" si="58"/>
        <v>0</v>
      </c>
      <c r="L165" s="119" t="e">
        <f t="shared" si="68"/>
        <v>#DIV/0!</v>
      </c>
      <c r="M165" s="114" t="s">
        <v>60</v>
      </c>
    </row>
    <row r="166" spans="1:13" x14ac:dyDescent="0.25">
      <c r="A166" s="226" t="s">
        <v>12</v>
      </c>
      <c r="B166" s="226"/>
      <c r="C166" s="22" t="s">
        <v>2</v>
      </c>
      <c r="D166" s="63">
        <f>SUM(D170)</f>
        <v>0</v>
      </c>
      <c r="E166" s="77">
        <f t="shared" si="53"/>
        <v>0</v>
      </c>
      <c r="F166" s="95">
        <f t="shared" si="51"/>
        <v>0</v>
      </c>
      <c r="G166" s="91">
        <f>G170</f>
        <v>0</v>
      </c>
      <c r="H166" s="37">
        <f t="shared" ref="H166:J166" si="71">H170</f>
        <v>0</v>
      </c>
      <c r="I166" s="37">
        <f t="shared" si="71"/>
        <v>0</v>
      </c>
      <c r="J166" s="63">
        <f t="shared" si="71"/>
        <v>0</v>
      </c>
      <c r="K166" s="110">
        <f t="shared" si="58"/>
        <v>0</v>
      </c>
      <c r="L166" s="122" t="e">
        <f t="shared" si="68"/>
        <v>#DIV/0!</v>
      </c>
      <c r="M166" s="114" t="s">
        <v>60</v>
      </c>
    </row>
    <row r="167" spans="1:13" ht="25.5" x14ac:dyDescent="0.25">
      <c r="A167" s="227"/>
      <c r="B167" s="227"/>
      <c r="C167" s="22" t="s">
        <v>58</v>
      </c>
      <c r="D167" s="63">
        <f t="shared" ref="D167:D168" si="72">SUM(D171)</f>
        <v>0</v>
      </c>
      <c r="E167" s="77">
        <f t="shared" si="53"/>
        <v>0</v>
      </c>
      <c r="F167" s="95">
        <f t="shared" si="51"/>
        <v>0</v>
      </c>
      <c r="G167" s="92">
        <f t="shared" ref="G167:J168" si="73">G171</f>
        <v>0</v>
      </c>
      <c r="H167" s="38">
        <f t="shared" si="73"/>
        <v>0</v>
      </c>
      <c r="I167" s="38">
        <f t="shared" si="73"/>
        <v>0</v>
      </c>
      <c r="J167" s="63">
        <f t="shared" si="73"/>
        <v>0</v>
      </c>
      <c r="K167" s="110">
        <f t="shared" si="58"/>
        <v>0</v>
      </c>
      <c r="L167" s="122" t="e">
        <f t="shared" si="68"/>
        <v>#DIV/0!</v>
      </c>
      <c r="M167" s="114" t="s">
        <v>60</v>
      </c>
    </row>
    <row r="168" spans="1:13" x14ac:dyDescent="0.25">
      <c r="A168" s="227"/>
      <c r="B168" s="227"/>
      <c r="C168" s="22" t="s">
        <v>0</v>
      </c>
      <c r="D168" s="63">
        <f t="shared" si="72"/>
        <v>0</v>
      </c>
      <c r="E168" s="77">
        <f t="shared" si="53"/>
        <v>0</v>
      </c>
      <c r="F168" s="95">
        <f t="shared" si="51"/>
        <v>0</v>
      </c>
      <c r="G168" s="92">
        <f t="shared" si="73"/>
        <v>0</v>
      </c>
      <c r="H168" s="38">
        <f t="shared" si="73"/>
        <v>0</v>
      </c>
      <c r="I168" s="38">
        <f t="shared" si="73"/>
        <v>0</v>
      </c>
      <c r="J168" s="63">
        <f t="shared" si="73"/>
        <v>0</v>
      </c>
      <c r="K168" s="110">
        <f t="shared" si="58"/>
        <v>0</v>
      </c>
      <c r="L168" s="122" t="e">
        <f t="shared" si="68"/>
        <v>#DIV/0!</v>
      </c>
      <c r="M168" s="114" t="s">
        <v>60</v>
      </c>
    </row>
    <row r="169" spans="1:13" x14ac:dyDescent="0.25">
      <c r="A169" s="228"/>
      <c r="B169" s="228"/>
      <c r="C169" s="23" t="s">
        <v>1</v>
      </c>
      <c r="D169" s="64">
        <f t="shared" ref="D169" si="74">SUM(D166:D168)</f>
        <v>0</v>
      </c>
      <c r="E169" s="78">
        <f t="shared" si="53"/>
        <v>0</v>
      </c>
      <c r="F169" s="78">
        <f t="shared" si="51"/>
        <v>0</v>
      </c>
      <c r="G169" s="93">
        <f>SUM(G166:G168)</f>
        <v>0</v>
      </c>
      <c r="H169" s="24">
        <f t="shared" ref="H169:I169" si="75">SUM(H166:H168)</f>
        <v>0</v>
      </c>
      <c r="I169" s="24">
        <f t="shared" si="75"/>
        <v>0</v>
      </c>
      <c r="J169" s="64">
        <f>SUM(J166:J168)</f>
        <v>0</v>
      </c>
      <c r="K169" s="111">
        <f t="shared" si="58"/>
        <v>0</v>
      </c>
      <c r="L169" s="121" t="e">
        <f t="shared" si="68"/>
        <v>#DIV/0!</v>
      </c>
      <c r="M169" s="114" t="s">
        <v>60</v>
      </c>
    </row>
    <row r="170" spans="1:13" x14ac:dyDescent="0.25">
      <c r="A170" s="229" t="s">
        <v>55</v>
      </c>
      <c r="B170" s="229" t="s">
        <v>56</v>
      </c>
      <c r="C170" s="25" t="s">
        <v>2</v>
      </c>
      <c r="D170" s="127"/>
      <c r="E170" s="73">
        <f t="shared" si="53"/>
        <v>0</v>
      </c>
      <c r="F170" s="76">
        <f t="shared" si="51"/>
        <v>0</v>
      </c>
      <c r="G170" s="128"/>
      <c r="H170" s="129"/>
      <c r="I170" s="129"/>
      <c r="J170" s="130"/>
      <c r="K170" s="108">
        <f t="shared" si="58"/>
        <v>0</v>
      </c>
      <c r="L170" s="123" t="e">
        <f t="shared" si="68"/>
        <v>#DIV/0!</v>
      </c>
      <c r="M170" s="114" t="s">
        <v>60</v>
      </c>
    </row>
    <row r="171" spans="1:13" ht="25.5" x14ac:dyDescent="0.25">
      <c r="A171" s="230"/>
      <c r="B171" s="230"/>
      <c r="C171" s="25" t="s">
        <v>58</v>
      </c>
      <c r="D171" s="127"/>
      <c r="E171" s="73">
        <f t="shared" si="53"/>
        <v>0</v>
      </c>
      <c r="F171" s="76">
        <f t="shared" si="51"/>
        <v>0</v>
      </c>
      <c r="G171" s="128"/>
      <c r="H171" s="129"/>
      <c r="I171" s="129"/>
      <c r="J171" s="130"/>
      <c r="K171" s="108">
        <f t="shared" si="58"/>
        <v>0</v>
      </c>
      <c r="L171" s="123" t="e">
        <f t="shared" si="68"/>
        <v>#DIV/0!</v>
      </c>
      <c r="M171" s="114" t="s">
        <v>60</v>
      </c>
    </row>
    <row r="172" spans="1:13" x14ac:dyDescent="0.25">
      <c r="A172" s="230"/>
      <c r="B172" s="230"/>
      <c r="C172" s="25" t="s">
        <v>0</v>
      </c>
      <c r="D172" s="127"/>
      <c r="E172" s="73">
        <f t="shared" si="53"/>
        <v>0</v>
      </c>
      <c r="F172" s="76">
        <f t="shared" si="51"/>
        <v>0</v>
      </c>
      <c r="G172" s="128"/>
      <c r="H172" s="129"/>
      <c r="I172" s="129"/>
      <c r="J172" s="130"/>
      <c r="K172" s="108">
        <f t="shared" si="58"/>
        <v>0</v>
      </c>
      <c r="L172" s="123" t="e">
        <f t="shared" si="68"/>
        <v>#DIV/0!</v>
      </c>
      <c r="M172" s="114" t="s">
        <v>60</v>
      </c>
    </row>
    <row r="173" spans="1:13" x14ac:dyDescent="0.25">
      <c r="A173" s="231"/>
      <c r="B173" s="231"/>
      <c r="C173" s="5" t="s">
        <v>1</v>
      </c>
      <c r="D173" s="56">
        <f>D170+D171+D172</f>
        <v>0</v>
      </c>
      <c r="E173" s="74">
        <f t="shared" si="53"/>
        <v>0</v>
      </c>
      <c r="F173" s="72">
        <f t="shared" si="51"/>
        <v>0</v>
      </c>
      <c r="G173" s="82">
        <f>SUM(G170:G172)</f>
        <v>0</v>
      </c>
      <c r="H173" s="7">
        <f t="shared" ref="H173:I173" si="76">SUM(H170:H172)</f>
        <v>0</v>
      </c>
      <c r="I173" s="7">
        <f t="shared" si="76"/>
        <v>0</v>
      </c>
      <c r="J173" s="98">
        <f>SUM(J170:J172)</f>
        <v>0</v>
      </c>
      <c r="K173" s="109">
        <f t="shared" si="58"/>
        <v>0</v>
      </c>
      <c r="L173" s="118" t="e">
        <f t="shared" si="68"/>
        <v>#DIV/0!</v>
      </c>
      <c r="M173" s="114" t="s">
        <v>60</v>
      </c>
    </row>
    <row r="174" spans="1:13" x14ac:dyDescent="0.25">
      <c r="A174" s="232" t="s">
        <v>13</v>
      </c>
      <c r="B174" s="233"/>
      <c r="C174" s="13" t="s">
        <v>2</v>
      </c>
      <c r="D174" s="65">
        <f>SUM(D5,D13,D148,D166)</f>
        <v>0</v>
      </c>
      <c r="E174" s="79">
        <f t="shared" ref="E174:I174" si="77">SUM(E5,E13,E148,E166)</f>
        <v>0</v>
      </c>
      <c r="F174" s="79">
        <f t="shared" si="77"/>
        <v>0</v>
      </c>
      <c r="G174" s="66">
        <f t="shared" si="77"/>
        <v>0</v>
      </c>
      <c r="H174" s="20">
        <f t="shared" si="77"/>
        <v>0</v>
      </c>
      <c r="I174" s="20">
        <f t="shared" si="77"/>
        <v>0</v>
      </c>
      <c r="J174" s="65">
        <f>SUM(J5,J13,J148,J166)</f>
        <v>0</v>
      </c>
      <c r="K174" s="79">
        <f>SUM(K5,K13,K148,K166)</f>
        <v>0</v>
      </c>
      <c r="L174" s="116" t="e">
        <f t="shared" si="68"/>
        <v>#DIV/0!</v>
      </c>
      <c r="M174" s="114" t="s">
        <v>60</v>
      </c>
    </row>
    <row r="175" spans="1:13" ht="25.5" x14ac:dyDescent="0.25">
      <c r="A175" s="234"/>
      <c r="B175" s="235"/>
      <c r="C175" s="13" t="s">
        <v>58</v>
      </c>
      <c r="D175" s="65">
        <f t="shared" ref="D175:K177" si="78">SUM(D6,D14,D149,D167)</f>
        <v>0</v>
      </c>
      <c r="E175" s="79">
        <f t="shared" si="78"/>
        <v>0</v>
      </c>
      <c r="F175" s="79">
        <f t="shared" si="78"/>
        <v>0</v>
      </c>
      <c r="G175" s="66">
        <f t="shared" si="78"/>
        <v>0</v>
      </c>
      <c r="H175" s="20">
        <f t="shared" si="78"/>
        <v>0</v>
      </c>
      <c r="I175" s="20">
        <f t="shared" si="78"/>
        <v>0</v>
      </c>
      <c r="J175" s="65">
        <f t="shared" si="78"/>
        <v>0</v>
      </c>
      <c r="K175" s="79">
        <f t="shared" si="78"/>
        <v>0</v>
      </c>
      <c r="L175" s="116" t="e">
        <f t="shared" si="68"/>
        <v>#DIV/0!</v>
      </c>
      <c r="M175" s="114" t="s">
        <v>60</v>
      </c>
    </row>
    <row r="176" spans="1:13" x14ac:dyDescent="0.25">
      <c r="A176" s="234"/>
      <c r="B176" s="235"/>
      <c r="C176" s="13" t="s">
        <v>0</v>
      </c>
      <c r="D176" s="65">
        <f t="shared" si="78"/>
        <v>0</v>
      </c>
      <c r="E176" s="79">
        <f t="shared" si="78"/>
        <v>0</v>
      </c>
      <c r="F176" s="79">
        <f t="shared" si="78"/>
        <v>0</v>
      </c>
      <c r="G176" s="66">
        <f t="shared" si="78"/>
        <v>0</v>
      </c>
      <c r="H176" s="20">
        <f t="shared" si="78"/>
        <v>0</v>
      </c>
      <c r="I176" s="20">
        <f t="shared" si="78"/>
        <v>0</v>
      </c>
      <c r="J176" s="65">
        <f t="shared" si="78"/>
        <v>0</v>
      </c>
      <c r="K176" s="79">
        <f t="shared" si="78"/>
        <v>0</v>
      </c>
      <c r="L176" s="116" t="e">
        <f t="shared" si="68"/>
        <v>#DIV/0!</v>
      </c>
      <c r="M176" s="114" t="s">
        <v>60</v>
      </c>
    </row>
    <row r="177" spans="1:13" ht="15.75" thickBot="1" x14ac:dyDescent="0.3">
      <c r="A177" s="236"/>
      <c r="B177" s="237"/>
      <c r="C177" s="13" t="s">
        <v>1</v>
      </c>
      <c r="D177" s="65">
        <f t="shared" si="78"/>
        <v>0</v>
      </c>
      <c r="E177" s="80">
        <f t="shared" si="78"/>
        <v>0</v>
      </c>
      <c r="F177" s="80">
        <f t="shared" si="78"/>
        <v>0</v>
      </c>
      <c r="G177" s="66">
        <f t="shared" si="78"/>
        <v>0</v>
      </c>
      <c r="H177" s="20">
        <f t="shared" si="78"/>
        <v>0</v>
      </c>
      <c r="I177" s="20">
        <f t="shared" si="78"/>
        <v>0</v>
      </c>
      <c r="J177" s="65">
        <f t="shared" si="78"/>
        <v>0</v>
      </c>
      <c r="K177" s="80">
        <f>SUM(K8,K16,K151,K169)</f>
        <v>0</v>
      </c>
      <c r="L177" s="124" t="e">
        <f t="shared" si="68"/>
        <v>#DIV/0!</v>
      </c>
      <c r="M177" s="114" t="s">
        <v>60</v>
      </c>
    </row>
    <row r="178" spans="1:13" x14ac:dyDescent="0.25">
      <c r="A178" s="46"/>
      <c r="B178" s="46"/>
      <c r="C178" s="46"/>
      <c r="D178" s="40"/>
      <c r="E178" s="16"/>
      <c r="F178" s="16"/>
      <c r="G178" s="47"/>
      <c r="H178" s="47"/>
      <c r="I178" s="47"/>
      <c r="J178" s="48"/>
      <c r="K178" s="48"/>
      <c r="L178" s="43"/>
      <c r="M178" s="29"/>
    </row>
    <row r="179" spans="1:13" x14ac:dyDescent="0.25">
      <c r="A179" s="50"/>
      <c r="B179" s="50"/>
      <c r="C179" s="51"/>
      <c r="D179" s="41"/>
      <c r="E179" s="36"/>
      <c r="F179" s="36"/>
      <c r="G179" s="52"/>
      <c r="H179" s="52"/>
      <c r="I179" s="52"/>
      <c r="J179" s="49"/>
      <c r="K179" s="49"/>
      <c r="L179" s="43"/>
      <c r="M179" s="29"/>
    </row>
    <row r="180" spans="1:13" x14ac:dyDescent="0.25">
      <c r="A180" s="46"/>
      <c r="B180" s="46"/>
      <c r="C180" s="46"/>
      <c r="D180" s="40"/>
      <c r="E180" s="16"/>
      <c r="F180" s="16"/>
      <c r="G180" s="47"/>
      <c r="H180" s="47"/>
      <c r="I180" s="47"/>
      <c r="J180" s="48"/>
      <c r="K180" s="48"/>
      <c r="L180" s="43"/>
      <c r="M180" s="28"/>
    </row>
    <row r="181" spans="1:13" x14ac:dyDescent="0.25">
      <c r="A181" s="46"/>
      <c r="B181" s="46"/>
      <c r="C181" s="40"/>
      <c r="D181" s="16"/>
      <c r="E181" s="16"/>
      <c r="F181" s="47" t="s">
        <v>75</v>
      </c>
      <c r="G181" s="47"/>
      <c r="H181" s="47"/>
      <c r="I181" s="47"/>
      <c r="J181" s="48"/>
      <c r="K181" s="48"/>
      <c r="L181" s="43"/>
      <c r="M181" s="28"/>
    </row>
    <row r="182" spans="1:13" x14ac:dyDescent="0.25">
      <c r="A182" s="46"/>
      <c r="B182" s="46"/>
      <c r="C182" s="143"/>
      <c r="D182" s="40"/>
      <c r="E182" s="16"/>
      <c r="F182" s="145">
        <v>5.8823529411764705E-2</v>
      </c>
      <c r="G182" s="47"/>
      <c r="H182" s="47"/>
      <c r="I182" s="47"/>
      <c r="J182" s="48"/>
      <c r="K182" s="48"/>
      <c r="L182" s="43"/>
      <c r="M182" s="28"/>
    </row>
    <row r="183" spans="1:13" ht="30" x14ac:dyDescent="0.25">
      <c r="A183" s="46"/>
      <c r="B183" s="46"/>
      <c r="C183" s="144" t="s">
        <v>156</v>
      </c>
      <c r="D183" s="145">
        <v>1200000</v>
      </c>
      <c r="E183" s="16"/>
      <c r="F183" s="16"/>
      <c r="G183" s="47"/>
      <c r="H183" s="47"/>
      <c r="I183" s="47"/>
      <c r="J183" s="48"/>
      <c r="K183" s="48"/>
      <c r="L183" s="43"/>
      <c r="M183" s="28"/>
    </row>
    <row r="184" spans="1:13" ht="30" x14ac:dyDescent="0.25">
      <c r="A184" s="46"/>
      <c r="B184" s="46"/>
      <c r="C184" s="143" t="s">
        <v>2</v>
      </c>
      <c r="D184" s="16">
        <f>SUM(D183*F182*14)</f>
        <v>988235.29411764711</v>
      </c>
      <c r="E184" s="16"/>
      <c r="F184" s="16"/>
      <c r="G184" s="47"/>
      <c r="H184" s="47"/>
      <c r="I184" s="47"/>
      <c r="J184" s="48"/>
      <c r="K184" s="48"/>
      <c r="L184" s="43"/>
      <c r="M184" s="28"/>
    </row>
    <row r="185" spans="1:13" ht="30" x14ac:dyDescent="0.25">
      <c r="A185" s="46"/>
      <c r="B185" s="46"/>
      <c r="C185" s="143" t="s">
        <v>58</v>
      </c>
      <c r="D185" s="16">
        <f>SUM(D183*F182*2)</f>
        <v>141176.4705882353</v>
      </c>
      <c r="E185" s="16"/>
      <c r="F185" s="16"/>
      <c r="G185" s="47"/>
      <c r="H185" s="47"/>
      <c r="I185" s="47"/>
      <c r="J185" s="48"/>
      <c r="K185" s="48"/>
      <c r="L185" s="43"/>
      <c r="M185" s="28"/>
    </row>
    <row r="186" spans="1:13" ht="30" x14ac:dyDescent="0.25">
      <c r="A186" s="46"/>
      <c r="B186" s="46"/>
      <c r="C186" s="143" t="s">
        <v>0</v>
      </c>
      <c r="D186" s="16">
        <f>SUM(D183*F182)</f>
        <v>70588.23529411765</v>
      </c>
      <c r="E186" s="16"/>
      <c r="F186" s="16"/>
      <c r="G186" s="47"/>
      <c r="H186" s="47"/>
      <c r="I186" s="47"/>
      <c r="J186" s="48"/>
      <c r="K186" s="48"/>
      <c r="L186" s="43"/>
      <c r="M186" s="28"/>
    </row>
    <row r="187" spans="1:13" x14ac:dyDescent="0.25">
      <c r="A187" s="46"/>
      <c r="B187" s="46"/>
      <c r="C187" s="144" t="s">
        <v>1</v>
      </c>
      <c r="D187" s="145">
        <f>SUM(D184:D186)</f>
        <v>1200000</v>
      </c>
      <c r="E187" s="16"/>
      <c r="F187" s="16"/>
      <c r="G187" s="47"/>
      <c r="H187" s="47"/>
      <c r="I187" s="47"/>
      <c r="J187" s="48"/>
      <c r="K187" s="48"/>
      <c r="L187" s="43"/>
      <c r="M187" s="28"/>
    </row>
  </sheetData>
  <mergeCells count="88"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  <mergeCell ref="A143:A146"/>
    <mergeCell ref="B143:B146"/>
    <mergeCell ref="A148:A151"/>
    <mergeCell ref="B148:B151"/>
    <mergeCell ref="A152:A155"/>
    <mergeCell ref="B152:B155"/>
    <mergeCell ref="A131:A134"/>
    <mergeCell ref="B131:B134"/>
    <mergeCell ref="A135:A138"/>
    <mergeCell ref="B135:B138"/>
    <mergeCell ref="A139:A142"/>
    <mergeCell ref="B139:B142"/>
    <mergeCell ref="A119:A122"/>
    <mergeCell ref="B119:B122"/>
    <mergeCell ref="A123:A126"/>
    <mergeCell ref="B123:B126"/>
    <mergeCell ref="A127:A130"/>
    <mergeCell ref="B127:B130"/>
    <mergeCell ref="A106:A109"/>
    <mergeCell ref="B106:B109"/>
    <mergeCell ref="A111:A114"/>
    <mergeCell ref="B111:B114"/>
    <mergeCell ref="A115:A118"/>
    <mergeCell ref="B115:B118"/>
    <mergeCell ref="A93:A96"/>
    <mergeCell ref="B93:B96"/>
    <mergeCell ref="A98:A101"/>
    <mergeCell ref="B98:B101"/>
    <mergeCell ref="A102:A105"/>
    <mergeCell ref="B102:B105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21:A24"/>
    <mergeCell ref="B21:B24"/>
    <mergeCell ref="A25:A28"/>
    <mergeCell ref="B25:B28"/>
    <mergeCell ref="A29:A32"/>
    <mergeCell ref="B29:B32"/>
    <mergeCell ref="A9:A12"/>
    <mergeCell ref="B9:B12"/>
    <mergeCell ref="A13:A16"/>
    <mergeCell ref="B13:B16"/>
    <mergeCell ref="A17:A20"/>
    <mergeCell ref="B17:B20"/>
    <mergeCell ref="A5:A8"/>
    <mergeCell ref="B5:B8"/>
    <mergeCell ref="A2:M2"/>
    <mergeCell ref="F3:I3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4033F-D7E4-497F-A8B6-154C2D81D8D2}">
  <dimension ref="A1:I59"/>
  <sheetViews>
    <sheetView workbookViewId="0">
      <selection activeCell="F9" sqref="A1:I59"/>
    </sheetView>
  </sheetViews>
  <sheetFormatPr defaultRowHeight="15" x14ac:dyDescent="0.25"/>
  <cols>
    <col min="6" max="6" width="14.42578125" customWidth="1"/>
    <col min="7" max="7" width="13.140625" customWidth="1"/>
    <col min="8" max="8" width="13.85546875" customWidth="1"/>
    <col min="9" max="9" width="14.7109375" customWidth="1"/>
  </cols>
  <sheetData>
    <row r="1" spans="1:9" x14ac:dyDescent="0.25">
      <c r="A1" s="157" t="s">
        <v>154</v>
      </c>
      <c r="C1" s="44"/>
      <c r="D1" s="44"/>
      <c r="E1" s="45"/>
      <c r="F1" s="148"/>
      <c r="G1" s="16"/>
      <c r="H1" s="16"/>
      <c r="I1" s="16"/>
    </row>
    <row r="2" spans="1:9" ht="51" x14ac:dyDescent="0.25">
      <c r="A2" s="156" t="s">
        <v>153</v>
      </c>
      <c r="B2" s="156" t="s">
        <v>152</v>
      </c>
      <c r="C2" s="156" t="s">
        <v>151</v>
      </c>
      <c r="D2" s="156" t="s">
        <v>62</v>
      </c>
      <c r="E2" s="156" t="s">
        <v>150</v>
      </c>
      <c r="F2" s="175" t="s">
        <v>149</v>
      </c>
      <c r="G2" s="175" t="s">
        <v>148</v>
      </c>
      <c r="H2" s="175" t="s">
        <v>147</v>
      </c>
      <c r="I2" s="175" t="s">
        <v>146</v>
      </c>
    </row>
    <row r="3" spans="1:9" x14ac:dyDescent="0.25">
      <c r="A3" s="247" t="s">
        <v>14</v>
      </c>
      <c r="B3" s="247" t="s">
        <v>142</v>
      </c>
      <c r="C3" s="247" t="s">
        <v>15</v>
      </c>
      <c r="D3" s="248" t="s">
        <v>113</v>
      </c>
      <c r="E3" s="154" t="s">
        <v>145</v>
      </c>
      <c r="F3" s="190">
        <v>200000000</v>
      </c>
      <c r="G3" s="190">
        <v>164705882</v>
      </c>
      <c r="H3" s="190">
        <v>23529412</v>
      </c>
      <c r="I3" s="190">
        <v>11764706</v>
      </c>
    </row>
    <row r="4" spans="1:9" x14ac:dyDescent="0.25">
      <c r="A4" s="247"/>
      <c r="B4" s="247"/>
      <c r="C4" s="247"/>
      <c r="D4" s="248"/>
      <c r="E4" s="154" t="s">
        <v>129</v>
      </c>
      <c r="F4" s="190">
        <v>2138900000</v>
      </c>
      <c r="G4" s="190">
        <v>1761447059</v>
      </c>
      <c r="H4" s="190">
        <v>251635294</v>
      </c>
      <c r="I4" s="190">
        <v>125817647</v>
      </c>
    </row>
    <row r="5" spans="1:9" x14ac:dyDescent="0.25">
      <c r="A5" s="247"/>
      <c r="B5" s="247"/>
      <c r="C5" s="247"/>
      <c r="D5" s="248"/>
      <c r="E5" s="154" t="s">
        <v>128</v>
      </c>
      <c r="F5" s="190">
        <v>1914600000</v>
      </c>
      <c r="G5" s="190">
        <v>1576729412</v>
      </c>
      <c r="H5" s="190">
        <v>225247059</v>
      </c>
      <c r="I5" s="190">
        <v>112623529</v>
      </c>
    </row>
    <row r="6" spans="1:9" x14ac:dyDescent="0.25">
      <c r="A6" s="247"/>
      <c r="B6" s="247"/>
      <c r="C6" s="247"/>
      <c r="D6" s="248"/>
      <c r="E6" s="154" t="s">
        <v>80</v>
      </c>
      <c r="F6" s="190">
        <v>71500000</v>
      </c>
      <c r="G6" s="190">
        <v>58882353</v>
      </c>
      <c r="H6" s="190">
        <v>8411765</v>
      </c>
      <c r="I6" s="190">
        <v>4205882</v>
      </c>
    </row>
    <row r="7" spans="1:9" x14ac:dyDescent="0.25">
      <c r="A7" s="247"/>
      <c r="B7" s="247"/>
      <c r="C7" s="247"/>
      <c r="D7" s="248"/>
      <c r="E7" s="154" t="s">
        <v>144</v>
      </c>
      <c r="F7" s="190">
        <v>33000000</v>
      </c>
      <c r="G7" s="190">
        <v>27176470</v>
      </c>
      <c r="H7" s="190">
        <v>3882353</v>
      </c>
      <c r="I7" s="190">
        <v>1941177</v>
      </c>
    </row>
    <row r="8" spans="1:9" x14ac:dyDescent="0.25">
      <c r="A8" s="249" t="s">
        <v>143</v>
      </c>
      <c r="B8" s="249" t="s">
        <v>142</v>
      </c>
      <c r="C8" s="153" t="s">
        <v>52</v>
      </c>
      <c r="D8" s="153" t="s">
        <v>113</v>
      </c>
      <c r="E8" s="154" t="s">
        <v>127</v>
      </c>
      <c r="F8" s="192">
        <v>100000000</v>
      </c>
      <c r="G8" s="191">
        <v>82352941</v>
      </c>
      <c r="H8" s="191">
        <v>11764706</v>
      </c>
      <c r="I8" s="191">
        <v>5882353</v>
      </c>
    </row>
    <row r="9" spans="1:9" x14ac:dyDescent="0.25">
      <c r="A9" s="250"/>
      <c r="B9" s="250"/>
      <c r="C9" s="153" t="s">
        <v>141</v>
      </c>
      <c r="D9" s="153" t="s">
        <v>113</v>
      </c>
      <c r="E9" s="154" t="s">
        <v>127</v>
      </c>
      <c r="F9" s="192">
        <v>60000000</v>
      </c>
      <c r="G9" s="191">
        <v>49411765</v>
      </c>
      <c r="H9" s="191">
        <v>7058823</v>
      </c>
      <c r="I9" s="191">
        <v>3529412</v>
      </c>
    </row>
    <row r="10" spans="1:9" x14ac:dyDescent="0.25">
      <c r="A10" s="250"/>
      <c r="B10" s="250"/>
      <c r="C10" s="153" t="s">
        <v>53</v>
      </c>
      <c r="D10" s="153" t="s">
        <v>113</v>
      </c>
      <c r="E10" s="154" t="s">
        <v>127</v>
      </c>
      <c r="F10" s="192">
        <v>40000000</v>
      </c>
      <c r="G10" s="191">
        <v>32941177</v>
      </c>
      <c r="H10" s="191">
        <v>4705882</v>
      </c>
      <c r="I10" s="191">
        <v>2352941</v>
      </c>
    </row>
    <row r="11" spans="1:9" x14ac:dyDescent="0.25">
      <c r="A11" s="250"/>
      <c r="B11" s="250"/>
      <c r="C11" s="251" t="s">
        <v>140</v>
      </c>
      <c r="D11" s="251" t="s">
        <v>113</v>
      </c>
      <c r="E11" s="154" t="s">
        <v>139</v>
      </c>
      <c r="F11" s="192">
        <v>482000000</v>
      </c>
      <c r="G11" s="190">
        <v>396941177</v>
      </c>
      <c r="H11" s="190">
        <v>56705882</v>
      </c>
      <c r="I11" s="190">
        <v>28352941</v>
      </c>
    </row>
    <row r="12" spans="1:9" x14ac:dyDescent="0.25">
      <c r="A12" s="250"/>
      <c r="B12" s="250"/>
      <c r="C12" s="252"/>
      <c r="D12" s="252"/>
      <c r="E12" s="154" t="s">
        <v>138</v>
      </c>
      <c r="F12" s="192">
        <v>37000000</v>
      </c>
      <c r="G12" s="190">
        <v>30470588</v>
      </c>
      <c r="H12" s="190">
        <v>4352941</v>
      </c>
      <c r="I12" s="190">
        <v>2176471</v>
      </c>
    </row>
    <row r="13" spans="1:9" x14ac:dyDescent="0.25">
      <c r="A13" s="250"/>
      <c r="B13" s="250"/>
      <c r="C13" s="153" t="s">
        <v>137</v>
      </c>
      <c r="D13" s="153" t="s">
        <v>113</v>
      </c>
      <c r="E13" s="154" t="s">
        <v>136</v>
      </c>
      <c r="F13" s="192">
        <v>70000000</v>
      </c>
      <c r="G13" s="191">
        <v>57647059</v>
      </c>
      <c r="H13" s="191">
        <v>8235294</v>
      </c>
      <c r="I13" s="191">
        <v>4117647</v>
      </c>
    </row>
    <row r="14" spans="1:9" x14ac:dyDescent="0.25">
      <c r="A14" s="250"/>
      <c r="B14" s="250"/>
      <c r="C14" s="153" t="s">
        <v>135</v>
      </c>
      <c r="D14" s="153" t="s">
        <v>113</v>
      </c>
      <c r="E14" s="154" t="s">
        <v>99</v>
      </c>
      <c r="F14" s="192">
        <v>33000000</v>
      </c>
      <c r="G14" s="191">
        <v>27176471</v>
      </c>
      <c r="H14" s="191">
        <v>3882353</v>
      </c>
      <c r="I14" s="191">
        <v>1941176</v>
      </c>
    </row>
    <row r="15" spans="1:9" x14ac:dyDescent="0.25">
      <c r="A15" s="250"/>
      <c r="B15" s="250"/>
      <c r="C15" s="153" t="s">
        <v>134</v>
      </c>
      <c r="D15" s="153" t="s">
        <v>113</v>
      </c>
      <c r="E15" s="154" t="s">
        <v>127</v>
      </c>
      <c r="F15" s="192">
        <v>20000000</v>
      </c>
      <c r="G15" s="191">
        <v>16470589</v>
      </c>
      <c r="H15" s="191">
        <v>2352941</v>
      </c>
      <c r="I15" s="191">
        <v>1176470</v>
      </c>
    </row>
    <row r="16" spans="1:9" x14ac:dyDescent="0.25">
      <c r="A16" s="250"/>
      <c r="B16" s="250"/>
      <c r="C16" s="153" t="s">
        <v>133</v>
      </c>
      <c r="D16" s="153" t="s">
        <v>113</v>
      </c>
      <c r="E16" s="154" t="s">
        <v>129</v>
      </c>
      <c r="F16" s="192">
        <v>64000000</v>
      </c>
      <c r="G16" s="191">
        <v>52705882</v>
      </c>
      <c r="H16" s="191">
        <v>7529412</v>
      </c>
      <c r="I16" s="191">
        <v>3764706</v>
      </c>
    </row>
    <row r="17" spans="1:9" x14ac:dyDescent="0.25">
      <c r="A17" s="250"/>
      <c r="B17" s="250"/>
      <c r="C17" s="153" t="s">
        <v>132</v>
      </c>
      <c r="D17" s="153" t="s">
        <v>113</v>
      </c>
      <c r="E17" s="154" t="s">
        <v>129</v>
      </c>
      <c r="F17" s="192">
        <v>30000000</v>
      </c>
      <c r="G17" s="191">
        <v>24705882</v>
      </c>
      <c r="H17" s="191">
        <v>3529412</v>
      </c>
      <c r="I17" s="191">
        <v>1764706</v>
      </c>
    </row>
    <row r="18" spans="1:9" x14ac:dyDescent="0.25">
      <c r="A18" s="250"/>
      <c r="B18" s="250"/>
      <c r="C18" s="251" t="s">
        <v>131</v>
      </c>
      <c r="D18" s="249" t="s">
        <v>113</v>
      </c>
      <c r="E18" s="154" t="s">
        <v>129</v>
      </c>
      <c r="F18" s="192">
        <v>33300000</v>
      </c>
      <c r="G18" s="190">
        <v>27423530</v>
      </c>
      <c r="H18" s="190">
        <v>3917647</v>
      </c>
      <c r="I18" s="190">
        <v>1958823</v>
      </c>
    </row>
    <row r="19" spans="1:9" x14ac:dyDescent="0.25">
      <c r="A19" s="250"/>
      <c r="B19" s="250"/>
      <c r="C19" s="252"/>
      <c r="D19" s="253"/>
      <c r="E19" s="154" t="s">
        <v>128</v>
      </c>
      <c r="F19" s="192">
        <v>100000000</v>
      </c>
      <c r="G19" s="190">
        <v>82352941</v>
      </c>
      <c r="H19" s="190">
        <v>11764706</v>
      </c>
      <c r="I19" s="190">
        <v>5882353</v>
      </c>
    </row>
    <row r="20" spans="1:9" x14ac:dyDescent="0.25">
      <c r="A20" s="250"/>
      <c r="B20" s="250"/>
      <c r="C20" s="251" t="s">
        <v>130</v>
      </c>
      <c r="D20" s="249" t="s">
        <v>113</v>
      </c>
      <c r="E20" s="154" t="s">
        <v>129</v>
      </c>
      <c r="F20" s="192">
        <v>10000000</v>
      </c>
      <c r="G20" s="190">
        <v>8235294</v>
      </c>
      <c r="H20" s="190">
        <v>1176471</v>
      </c>
      <c r="I20" s="190">
        <v>588235</v>
      </c>
    </row>
    <row r="21" spans="1:9" x14ac:dyDescent="0.25">
      <c r="A21" s="250"/>
      <c r="B21" s="250"/>
      <c r="C21" s="254"/>
      <c r="D21" s="250"/>
      <c r="E21" s="154" t="s">
        <v>128</v>
      </c>
      <c r="F21" s="192">
        <v>4000000</v>
      </c>
      <c r="G21" s="190">
        <v>3294118</v>
      </c>
      <c r="H21" s="190">
        <v>470588</v>
      </c>
      <c r="I21" s="190">
        <v>235294</v>
      </c>
    </row>
    <row r="22" spans="1:9" x14ac:dyDescent="0.25">
      <c r="A22" s="250"/>
      <c r="B22" s="250"/>
      <c r="C22" s="252"/>
      <c r="D22" s="253"/>
      <c r="E22" s="154" t="s">
        <v>127</v>
      </c>
      <c r="F22" s="192">
        <v>6000000</v>
      </c>
      <c r="G22" s="190">
        <v>4941176</v>
      </c>
      <c r="H22" s="190">
        <v>705882</v>
      </c>
      <c r="I22" s="190">
        <v>352942</v>
      </c>
    </row>
    <row r="23" spans="1:9" x14ac:dyDescent="0.25">
      <c r="A23" s="250"/>
      <c r="B23" s="250"/>
      <c r="C23" s="153" t="s">
        <v>126</v>
      </c>
      <c r="D23" s="196" t="s">
        <v>113</v>
      </c>
      <c r="E23" s="154" t="s">
        <v>112</v>
      </c>
      <c r="F23" s="192">
        <v>30000000</v>
      </c>
      <c r="G23" s="191">
        <v>24705882</v>
      </c>
      <c r="H23" s="191">
        <v>3529412</v>
      </c>
      <c r="I23" s="191">
        <v>1764706</v>
      </c>
    </row>
    <row r="24" spans="1:9" x14ac:dyDescent="0.25">
      <c r="A24" s="250"/>
      <c r="B24" s="250"/>
      <c r="C24" s="153" t="s">
        <v>125</v>
      </c>
      <c r="D24" s="196" t="s">
        <v>113</v>
      </c>
      <c r="E24" s="154" t="s">
        <v>80</v>
      </c>
      <c r="F24" s="192">
        <v>113500000</v>
      </c>
      <c r="G24" s="191">
        <v>93470588</v>
      </c>
      <c r="H24" s="191">
        <v>13352941</v>
      </c>
      <c r="I24" s="191">
        <v>6676471</v>
      </c>
    </row>
    <row r="25" spans="1:9" x14ac:dyDescent="0.25">
      <c r="A25" s="250"/>
      <c r="B25" s="250"/>
      <c r="C25" s="153" t="s">
        <v>124</v>
      </c>
      <c r="D25" s="196" t="s">
        <v>113</v>
      </c>
      <c r="E25" s="154" t="s">
        <v>115</v>
      </c>
      <c r="F25" s="192">
        <v>50000000</v>
      </c>
      <c r="G25" s="191">
        <v>41176470</v>
      </c>
      <c r="H25" s="191">
        <v>5882353</v>
      </c>
      <c r="I25" s="191">
        <v>2941177</v>
      </c>
    </row>
    <row r="26" spans="1:9" x14ac:dyDescent="0.25">
      <c r="A26" s="250"/>
      <c r="B26" s="250"/>
      <c r="C26" s="153" t="s">
        <v>123</v>
      </c>
      <c r="D26" s="196" t="s">
        <v>113</v>
      </c>
      <c r="E26" s="154" t="s">
        <v>115</v>
      </c>
      <c r="F26" s="192">
        <v>10000000</v>
      </c>
      <c r="G26" s="191">
        <v>8235294</v>
      </c>
      <c r="H26" s="191">
        <v>1176471</v>
      </c>
      <c r="I26" s="191">
        <v>588235</v>
      </c>
    </row>
    <row r="27" spans="1:9" x14ac:dyDescent="0.25">
      <c r="A27" s="250"/>
      <c r="B27" s="250"/>
      <c r="C27" s="153" t="s">
        <v>122</v>
      </c>
      <c r="D27" s="196" t="s">
        <v>113</v>
      </c>
      <c r="E27" s="154" t="s">
        <v>115</v>
      </c>
      <c r="F27" s="192">
        <v>10000000</v>
      </c>
      <c r="G27" s="191">
        <v>8235294</v>
      </c>
      <c r="H27" s="191">
        <v>1176471</v>
      </c>
      <c r="I27" s="191">
        <v>588235</v>
      </c>
    </row>
    <row r="28" spans="1:9" x14ac:dyDescent="0.25">
      <c r="A28" s="250"/>
      <c r="B28" s="250"/>
      <c r="C28" s="153" t="s">
        <v>121</v>
      </c>
      <c r="D28" s="196" t="s">
        <v>113</v>
      </c>
      <c r="E28" s="154" t="s">
        <v>120</v>
      </c>
      <c r="F28" s="192">
        <v>66477310</v>
      </c>
      <c r="G28" s="190">
        <v>54746020</v>
      </c>
      <c r="H28" s="190">
        <v>7820860</v>
      </c>
      <c r="I28" s="190">
        <v>3910430</v>
      </c>
    </row>
    <row r="29" spans="1:9" x14ac:dyDescent="0.25">
      <c r="A29" s="250"/>
      <c r="B29" s="250"/>
      <c r="C29" s="251" t="s">
        <v>119</v>
      </c>
      <c r="D29" s="249" t="s">
        <v>113</v>
      </c>
      <c r="E29" s="154" t="s">
        <v>107</v>
      </c>
      <c r="F29" s="192">
        <v>20000000</v>
      </c>
      <c r="G29" s="190">
        <v>16470588</v>
      </c>
      <c r="H29" s="190">
        <v>2352942</v>
      </c>
      <c r="I29" s="190">
        <v>1176470</v>
      </c>
    </row>
    <row r="30" spans="1:9" x14ac:dyDescent="0.25">
      <c r="A30" s="250"/>
      <c r="B30" s="250"/>
      <c r="C30" s="254"/>
      <c r="D30" s="250"/>
      <c r="E30" s="154" t="s">
        <v>118</v>
      </c>
      <c r="F30" s="192">
        <v>7000000</v>
      </c>
      <c r="G30" s="190">
        <v>5764706</v>
      </c>
      <c r="H30" s="190">
        <v>823529</v>
      </c>
      <c r="I30" s="190">
        <v>411765</v>
      </c>
    </row>
    <row r="31" spans="1:9" x14ac:dyDescent="0.25">
      <c r="A31" s="250"/>
      <c r="B31" s="250"/>
      <c r="C31" s="254"/>
      <c r="D31" s="250"/>
      <c r="E31" s="154" t="s">
        <v>117</v>
      </c>
      <c r="F31" s="192">
        <v>24000000</v>
      </c>
      <c r="G31" s="190">
        <v>19764706</v>
      </c>
      <c r="H31" s="190">
        <v>2823529</v>
      </c>
      <c r="I31" s="190">
        <v>1411765</v>
      </c>
    </row>
    <row r="32" spans="1:9" x14ac:dyDescent="0.25">
      <c r="A32" s="250"/>
      <c r="B32" s="250"/>
      <c r="C32" s="254"/>
      <c r="D32" s="250"/>
      <c r="E32" s="154" t="s">
        <v>112</v>
      </c>
      <c r="F32" s="192">
        <v>22781611</v>
      </c>
      <c r="G32" s="190">
        <v>18761327</v>
      </c>
      <c r="H32" s="190">
        <v>2680189</v>
      </c>
      <c r="I32" s="190">
        <v>1340095</v>
      </c>
    </row>
    <row r="33" spans="1:9" x14ac:dyDescent="0.25">
      <c r="A33" s="250"/>
      <c r="B33" s="250"/>
      <c r="C33" s="252"/>
      <c r="D33" s="253"/>
      <c r="E33" s="152" t="s">
        <v>84</v>
      </c>
      <c r="F33" s="192">
        <v>8000000</v>
      </c>
      <c r="G33" s="187">
        <v>6588235</v>
      </c>
      <c r="H33" s="187">
        <v>941177</v>
      </c>
      <c r="I33" s="187">
        <v>470588</v>
      </c>
    </row>
    <row r="34" spans="1:9" x14ac:dyDescent="0.25">
      <c r="A34" s="250"/>
      <c r="B34" s="250"/>
      <c r="C34" s="153" t="s">
        <v>116</v>
      </c>
      <c r="D34" s="196" t="s">
        <v>113</v>
      </c>
      <c r="E34" s="151" t="s">
        <v>115</v>
      </c>
      <c r="F34" s="188">
        <v>7094389</v>
      </c>
      <c r="G34" s="189">
        <v>5842438</v>
      </c>
      <c r="H34" s="189">
        <v>834634</v>
      </c>
      <c r="I34" s="189">
        <v>417317</v>
      </c>
    </row>
    <row r="35" spans="1:9" x14ac:dyDescent="0.25">
      <c r="A35" s="250"/>
      <c r="B35" s="250"/>
      <c r="C35" s="153" t="s">
        <v>114</v>
      </c>
      <c r="D35" s="196" t="s">
        <v>113</v>
      </c>
      <c r="E35" s="151" t="s">
        <v>112</v>
      </c>
      <c r="F35" s="188">
        <v>11124000</v>
      </c>
      <c r="G35" s="191">
        <v>9160941</v>
      </c>
      <c r="H35" s="191">
        <v>1308706</v>
      </c>
      <c r="I35" s="191">
        <v>654353</v>
      </c>
    </row>
    <row r="36" spans="1:9" x14ac:dyDescent="0.25">
      <c r="A36" s="250"/>
      <c r="B36" s="250"/>
      <c r="C36" s="153" t="s">
        <v>111</v>
      </c>
      <c r="D36" s="196" t="s">
        <v>108</v>
      </c>
      <c r="E36" s="151" t="s">
        <v>107</v>
      </c>
      <c r="F36" s="188">
        <v>38000000</v>
      </c>
      <c r="G36" s="191">
        <v>31294118</v>
      </c>
      <c r="H36" s="191">
        <v>4470588</v>
      </c>
      <c r="I36" s="191">
        <v>2235294</v>
      </c>
    </row>
    <row r="37" spans="1:9" x14ac:dyDescent="0.25">
      <c r="A37" s="250"/>
      <c r="B37" s="250"/>
      <c r="C37" s="153" t="s">
        <v>110</v>
      </c>
      <c r="D37" s="196" t="s">
        <v>108</v>
      </c>
      <c r="E37" s="151" t="s">
        <v>107</v>
      </c>
      <c r="F37" s="188">
        <v>55100000</v>
      </c>
      <c r="G37" s="189">
        <v>45376471</v>
      </c>
      <c r="H37" s="189">
        <v>6482353</v>
      </c>
      <c r="I37" s="189">
        <v>3241176</v>
      </c>
    </row>
    <row r="38" spans="1:9" x14ac:dyDescent="0.25">
      <c r="A38" s="250"/>
      <c r="B38" s="250"/>
      <c r="C38" s="153" t="s">
        <v>109</v>
      </c>
      <c r="D38" s="196" t="s">
        <v>108</v>
      </c>
      <c r="E38" s="151" t="s">
        <v>107</v>
      </c>
      <c r="F38" s="188">
        <v>25000000</v>
      </c>
      <c r="G38" s="189">
        <v>20588235</v>
      </c>
      <c r="H38" s="189">
        <v>2941177</v>
      </c>
      <c r="I38" s="189">
        <v>1470588</v>
      </c>
    </row>
    <row r="39" spans="1:9" x14ac:dyDescent="0.25">
      <c r="A39" s="250"/>
      <c r="B39" s="250"/>
      <c r="C39" s="153" t="s">
        <v>106</v>
      </c>
      <c r="D39" s="196" t="s">
        <v>94</v>
      </c>
      <c r="E39" s="152" t="s">
        <v>93</v>
      </c>
      <c r="F39" s="192">
        <v>33000000</v>
      </c>
      <c r="G39" s="191">
        <v>27176471</v>
      </c>
      <c r="H39" s="191">
        <v>3882353</v>
      </c>
      <c r="I39" s="191">
        <v>1941176</v>
      </c>
    </row>
    <row r="40" spans="1:9" x14ac:dyDescent="0.25">
      <c r="A40" s="250"/>
      <c r="B40" s="250"/>
      <c r="C40" s="153" t="s">
        <v>105</v>
      </c>
      <c r="D40" s="153" t="s">
        <v>94</v>
      </c>
      <c r="E40" s="152" t="s">
        <v>93</v>
      </c>
      <c r="F40" s="192">
        <v>85371258</v>
      </c>
      <c r="G40" s="191">
        <v>70305742</v>
      </c>
      <c r="H40" s="191">
        <v>10043677</v>
      </c>
      <c r="I40" s="191">
        <v>5021839</v>
      </c>
    </row>
    <row r="41" spans="1:9" x14ac:dyDescent="0.25">
      <c r="A41" s="250"/>
      <c r="B41" s="250"/>
      <c r="C41" s="153" t="s">
        <v>104</v>
      </c>
      <c r="D41" s="196" t="s">
        <v>94</v>
      </c>
      <c r="E41" s="152" t="s">
        <v>93</v>
      </c>
      <c r="F41" s="192">
        <v>41000000</v>
      </c>
      <c r="G41" s="191">
        <v>33764706</v>
      </c>
      <c r="H41" s="191">
        <v>4823529</v>
      </c>
      <c r="I41" s="191">
        <v>2411765</v>
      </c>
    </row>
    <row r="42" spans="1:9" x14ac:dyDescent="0.25">
      <c r="A42" s="250"/>
      <c r="B42" s="250"/>
      <c r="C42" s="153" t="s">
        <v>103</v>
      </c>
      <c r="D42" s="196" t="s">
        <v>94</v>
      </c>
      <c r="E42" s="152" t="s">
        <v>102</v>
      </c>
      <c r="F42" s="192">
        <v>7500000</v>
      </c>
      <c r="G42" s="191">
        <v>6176470</v>
      </c>
      <c r="H42" s="191">
        <v>882353</v>
      </c>
      <c r="I42" s="191">
        <v>441177</v>
      </c>
    </row>
    <row r="43" spans="1:9" x14ac:dyDescent="0.25">
      <c r="A43" s="250"/>
      <c r="B43" s="250"/>
      <c r="C43" s="153" t="s">
        <v>101</v>
      </c>
      <c r="D43" s="196" t="s">
        <v>94</v>
      </c>
      <c r="E43" s="152" t="s">
        <v>99</v>
      </c>
      <c r="F43" s="192">
        <v>80900000</v>
      </c>
      <c r="G43" s="191">
        <v>66623529</v>
      </c>
      <c r="H43" s="191">
        <v>9517647</v>
      </c>
      <c r="I43" s="191">
        <v>4758824</v>
      </c>
    </row>
    <row r="44" spans="1:9" x14ac:dyDescent="0.25">
      <c r="A44" s="250"/>
      <c r="B44" s="250"/>
      <c r="C44" s="153" t="s">
        <v>100</v>
      </c>
      <c r="D44" s="196" t="s">
        <v>94</v>
      </c>
      <c r="E44" s="152" t="s">
        <v>99</v>
      </c>
      <c r="F44" s="192">
        <v>8000000</v>
      </c>
      <c r="G44" s="191">
        <v>6588235</v>
      </c>
      <c r="H44" s="191">
        <v>941176</v>
      </c>
      <c r="I44" s="191">
        <v>470589</v>
      </c>
    </row>
    <row r="45" spans="1:9" x14ac:dyDescent="0.25">
      <c r="A45" s="250"/>
      <c r="B45" s="250"/>
      <c r="C45" s="153" t="s">
        <v>98</v>
      </c>
      <c r="D45" s="196" t="s">
        <v>94</v>
      </c>
      <c r="E45" s="152" t="s">
        <v>93</v>
      </c>
      <c r="F45" s="192">
        <v>410000000</v>
      </c>
      <c r="G45" s="191">
        <v>337647059</v>
      </c>
      <c r="H45" s="191">
        <v>48235294</v>
      </c>
      <c r="I45" s="191">
        <v>24117647</v>
      </c>
    </row>
    <row r="46" spans="1:9" x14ac:dyDescent="0.25">
      <c r="A46" s="250"/>
      <c r="B46" s="250"/>
      <c r="C46" s="251" t="s">
        <v>97</v>
      </c>
      <c r="D46" s="249" t="s">
        <v>94</v>
      </c>
      <c r="E46" s="152" t="s">
        <v>93</v>
      </c>
      <c r="F46" s="192">
        <v>178000000</v>
      </c>
      <c r="G46" s="190">
        <v>146588235</v>
      </c>
      <c r="H46" s="190">
        <v>20941177</v>
      </c>
      <c r="I46" s="190">
        <v>10470588</v>
      </c>
    </row>
    <row r="47" spans="1:9" x14ac:dyDescent="0.25">
      <c r="A47" s="250"/>
      <c r="B47" s="250"/>
      <c r="C47" s="252"/>
      <c r="D47" s="253"/>
      <c r="E47" s="152" t="s">
        <v>96</v>
      </c>
      <c r="F47" s="192">
        <v>59850000</v>
      </c>
      <c r="G47" s="190">
        <v>49288235</v>
      </c>
      <c r="H47" s="190">
        <v>7041177</v>
      </c>
      <c r="I47" s="190">
        <v>3520588</v>
      </c>
    </row>
    <row r="48" spans="1:9" x14ac:dyDescent="0.25">
      <c r="A48" s="250"/>
      <c r="B48" s="250"/>
      <c r="C48" s="198" t="s">
        <v>95</v>
      </c>
      <c r="D48" s="197" t="s">
        <v>94</v>
      </c>
      <c r="E48" s="152" t="s">
        <v>93</v>
      </c>
      <c r="F48" s="192">
        <v>164778742</v>
      </c>
      <c r="G48" s="191">
        <v>135700141</v>
      </c>
      <c r="H48" s="191">
        <v>19385734</v>
      </c>
      <c r="I48" s="191">
        <v>9692867</v>
      </c>
    </row>
    <row r="49" spans="1:9" x14ac:dyDescent="0.25">
      <c r="A49" s="247" t="s">
        <v>92</v>
      </c>
      <c r="B49" s="247" t="s">
        <v>91</v>
      </c>
      <c r="C49" s="247" t="s">
        <v>90</v>
      </c>
      <c r="D49" s="247" t="s">
        <v>89</v>
      </c>
      <c r="E49" s="151" t="s">
        <v>88</v>
      </c>
      <c r="F49" s="188">
        <v>229950000</v>
      </c>
      <c r="G49" s="187">
        <v>189370588</v>
      </c>
      <c r="H49" s="187">
        <v>27052941</v>
      </c>
      <c r="I49" s="187">
        <v>13526471</v>
      </c>
    </row>
    <row r="50" spans="1:9" x14ac:dyDescent="0.25">
      <c r="A50" s="247"/>
      <c r="B50" s="247"/>
      <c r="C50" s="247"/>
      <c r="D50" s="247"/>
      <c r="E50" s="151" t="s">
        <v>87</v>
      </c>
      <c r="F50" s="188">
        <v>183960000</v>
      </c>
      <c r="G50" s="187">
        <v>151496471</v>
      </c>
      <c r="H50" s="187">
        <v>21642353</v>
      </c>
      <c r="I50" s="187">
        <v>10821176</v>
      </c>
    </row>
    <row r="51" spans="1:9" x14ac:dyDescent="0.25">
      <c r="A51" s="247"/>
      <c r="B51" s="247"/>
      <c r="C51" s="247"/>
      <c r="D51" s="247"/>
      <c r="E51" s="151" t="s">
        <v>86</v>
      </c>
      <c r="F51" s="188">
        <v>45990000</v>
      </c>
      <c r="G51" s="187">
        <v>37874118</v>
      </c>
      <c r="H51" s="187">
        <v>5410588</v>
      </c>
      <c r="I51" s="187">
        <v>2705294</v>
      </c>
    </row>
    <row r="52" spans="1:9" x14ac:dyDescent="0.25">
      <c r="A52" s="247"/>
      <c r="B52" s="247"/>
      <c r="C52" s="247" t="s">
        <v>85</v>
      </c>
      <c r="D52" s="247"/>
      <c r="E52" s="151" t="s">
        <v>84</v>
      </c>
      <c r="F52" s="188">
        <v>138700000</v>
      </c>
      <c r="G52" s="187">
        <v>114223529</v>
      </c>
      <c r="H52" s="187">
        <v>16317647</v>
      </c>
      <c r="I52" s="187">
        <v>8158824</v>
      </c>
    </row>
    <row r="53" spans="1:9" x14ac:dyDescent="0.25">
      <c r="A53" s="247"/>
      <c r="B53" s="247"/>
      <c r="C53" s="247"/>
      <c r="D53" s="247"/>
      <c r="E53" s="151" t="s">
        <v>83</v>
      </c>
      <c r="F53" s="188">
        <v>34700000</v>
      </c>
      <c r="G53" s="190">
        <v>28576471</v>
      </c>
      <c r="H53" s="190">
        <v>4082353</v>
      </c>
      <c r="I53" s="190">
        <v>2041176</v>
      </c>
    </row>
    <row r="54" spans="1:9" x14ac:dyDescent="0.25">
      <c r="A54" s="247"/>
      <c r="B54" s="247"/>
      <c r="C54" s="196" t="s">
        <v>82</v>
      </c>
      <c r="D54" s="196" t="s">
        <v>81</v>
      </c>
      <c r="E54" s="151" t="s">
        <v>80</v>
      </c>
      <c r="F54" s="188">
        <v>166700000</v>
      </c>
      <c r="G54" s="190">
        <v>137282353</v>
      </c>
      <c r="H54" s="190">
        <v>19611765</v>
      </c>
      <c r="I54" s="190">
        <v>9805882</v>
      </c>
    </row>
    <row r="55" spans="1:9" x14ac:dyDescent="0.25">
      <c r="A55" s="247" t="s">
        <v>12</v>
      </c>
      <c r="B55" s="247" t="s">
        <v>79</v>
      </c>
      <c r="C55" s="247"/>
      <c r="D55" s="247"/>
      <c r="E55" s="151" t="s">
        <v>78</v>
      </c>
      <c r="F55" s="188">
        <v>5823820</v>
      </c>
      <c r="G55" s="193">
        <v>4796088</v>
      </c>
      <c r="H55" s="190">
        <v>685155</v>
      </c>
      <c r="I55" s="190">
        <v>342577</v>
      </c>
    </row>
    <row r="56" spans="1:9" x14ac:dyDescent="0.25">
      <c r="A56" s="247"/>
      <c r="B56" s="247"/>
      <c r="C56" s="247"/>
      <c r="D56" s="247"/>
      <c r="E56" s="151" t="s">
        <v>77</v>
      </c>
      <c r="F56" s="188">
        <v>146641023</v>
      </c>
      <c r="G56" s="190">
        <v>120763195</v>
      </c>
      <c r="H56" s="190">
        <v>17251885</v>
      </c>
      <c r="I56" s="190">
        <v>8625943</v>
      </c>
    </row>
    <row r="57" spans="1:9" x14ac:dyDescent="0.25">
      <c r="A57" s="247"/>
      <c r="B57" s="247"/>
      <c r="C57" s="247"/>
      <c r="D57" s="247"/>
      <c r="E57" s="151" t="s">
        <v>76</v>
      </c>
      <c r="F57" s="188">
        <v>3000000</v>
      </c>
      <c r="G57" s="190">
        <v>2470588</v>
      </c>
      <c r="H57" s="190">
        <v>352941</v>
      </c>
      <c r="I57" s="190">
        <v>176471</v>
      </c>
    </row>
    <row r="58" spans="1:9" x14ac:dyDescent="0.25">
      <c r="A58" s="247"/>
      <c r="B58" s="247"/>
      <c r="C58" s="247"/>
      <c r="D58" s="247"/>
      <c r="E58" s="150">
        <v>182</v>
      </c>
      <c r="F58" s="188">
        <v>4000000</v>
      </c>
      <c r="G58" s="190">
        <v>3294117</v>
      </c>
      <c r="H58" s="190">
        <v>470589</v>
      </c>
      <c r="I58" s="190">
        <v>235294</v>
      </c>
    </row>
    <row r="59" spans="1:9" x14ac:dyDescent="0.25">
      <c r="C59" s="44"/>
      <c r="D59" s="44"/>
      <c r="E59" s="149" t="s">
        <v>3</v>
      </c>
      <c r="F59" s="194">
        <v>7973242153</v>
      </c>
      <c r="G59" s="194">
        <v>6566199420</v>
      </c>
      <c r="H59" s="194">
        <v>938028489</v>
      </c>
      <c r="I59" s="194">
        <v>469014244</v>
      </c>
    </row>
  </sheetData>
  <mergeCells count="25">
    <mergeCell ref="A55:A58"/>
    <mergeCell ref="B55:B58"/>
    <mergeCell ref="C55:C58"/>
    <mergeCell ref="D55:D58"/>
    <mergeCell ref="C20:C22"/>
    <mergeCell ref="D20:D22"/>
    <mergeCell ref="C29:C33"/>
    <mergeCell ref="D29:D33"/>
    <mergeCell ref="C46:C47"/>
    <mergeCell ref="D46:D47"/>
    <mergeCell ref="A49:A54"/>
    <mergeCell ref="B49:B54"/>
    <mergeCell ref="C49:C51"/>
    <mergeCell ref="D49:D53"/>
    <mergeCell ref="C52:C53"/>
    <mergeCell ref="A3:A7"/>
    <mergeCell ref="B3:B7"/>
    <mergeCell ref="C3:C7"/>
    <mergeCell ref="D3:D7"/>
    <mergeCell ref="A8:A48"/>
    <mergeCell ref="B8:B48"/>
    <mergeCell ref="C11:C12"/>
    <mergeCell ref="D11:D12"/>
    <mergeCell ref="C18:C19"/>
    <mergeCell ref="D18:D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78A1-2A22-46BE-B240-2A9B0BDE1260}">
  <dimension ref="A1:I59"/>
  <sheetViews>
    <sheetView workbookViewId="0">
      <selection activeCell="N12" sqref="N12"/>
    </sheetView>
  </sheetViews>
  <sheetFormatPr defaultRowHeight="15" x14ac:dyDescent="0.25"/>
  <cols>
    <col min="6" max="6" width="12.85546875" customWidth="1"/>
    <col min="7" max="7" width="13.42578125" customWidth="1"/>
    <col min="8" max="8" width="12.5703125" customWidth="1"/>
    <col min="9" max="9" width="17.5703125" customWidth="1"/>
  </cols>
  <sheetData>
    <row r="1" spans="1:9" x14ac:dyDescent="0.25">
      <c r="A1" s="157" t="s">
        <v>154</v>
      </c>
      <c r="C1" s="44"/>
      <c r="D1" s="44"/>
      <c r="E1" s="45"/>
      <c r="F1" s="148"/>
      <c r="G1" s="16"/>
      <c r="H1" s="16"/>
      <c r="I1" s="16"/>
    </row>
    <row r="2" spans="1:9" ht="51" x14ac:dyDescent="0.25">
      <c r="A2" s="156" t="s">
        <v>153</v>
      </c>
      <c r="B2" s="156" t="s">
        <v>152</v>
      </c>
      <c r="C2" s="156" t="s">
        <v>151</v>
      </c>
      <c r="D2" s="156" t="s">
        <v>62</v>
      </c>
      <c r="E2" s="156" t="s">
        <v>150</v>
      </c>
      <c r="F2" s="175" t="s">
        <v>149</v>
      </c>
      <c r="G2" s="175" t="s">
        <v>148</v>
      </c>
      <c r="H2" s="175" t="s">
        <v>147</v>
      </c>
      <c r="I2" s="175" t="s">
        <v>146</v>
      </c>
    </row>
    <row r="3" spans="1:9" x14ac:dyDescent="0.25">
      <c r="A3" s="247" t="s">
        <v>14</v>
      </c>
      <c r="B3" s="247" t="s">
        <v>142</v>
      </c>
      <c r="C3" s="247" t="s">
        <v>15</v>
      </c>
      <c r="D3" s="247" t="s">
        <v>113</v>
      </c>
      <c r="E3" s="155" t="s">
        <v>145</v>
      </c>
      <c r="F3" s="167">
        <f>G3+H3+I3</f>
        <v>0</v>
      </c>
      <c r="G3" s="167"/>
      <c r="H3" s="167"/>
      <c r="I3" s="167"/>
    </row>
    <row r="4" spans="1:9" x14ac:dyDescent="0.25">
      <c r="A4" s="247"/>
      <c r="B4" s="247"/>
      <c r="C4" s="247"/>
      <c r="D4" s="247"/>
      <c r="E4" s="155" t="s">
        <v>129</v>
      </c>
      <c r="F4" s="167">
        <f t="shared" ref="F4:F58" si="0">G4+H4+I4</f>
        <v>0</v>
      </c>
      <c r="G4" s="167"/>
      <c r="H4" s="167"/>
      <c r="I4" s="167"/>
    </row>
    <row r="5" spans="1:9" x14ac:dyDescent="0.25">
      <c r="A5" s="247"/>
      <c r="B5" s="247"/>
      <c r="C5" s="247"/>
      <c r="D5" s="247"/>
      <c r="E5" s="155" t="s">
        <v>128</v>
      </c>
      <c r="F5" s="167">
        <f t="shared" si="0"/>
        <v>0</v>
      </c>
      <c r="G5" s="167"/>
      <c r="H5" s="167"/>
      <c r="I5" s="167"/>
    </row>
    <row r="6" spans="1:9" x14ac:dyDescent="0.25">
      <c r="A6" s="247"/>
      <c r="B6" s="247"/>
      <c r="C6" s="247"/>
      <c r="D6" s="247"/>
      <c r="E6" s="155" t="s">
        <v>80</v>
      </c>
      <c r="F6" s="167">
        <f t="shared" si="0"/>
        <v>0</v>
      </c>
      <c r="G6" s="167"/>
      <c r="H6" s="167"/>
      <c r="I6" s="167"/>
    </row>
    <row r="7" spans="1:9" x14ac:dyDescent="0.25">
      <c r="A7" s="247"/>
      <c r="B7" s="247"/>
      <c r="C7" s="247"/>
      <c r="D7" s="247"/>
      <c r="E7" s="155" t="s">
        <v>144</v>
      </c>
      <c r="F7" s="167">
        <f t="shared" si="0"/>
        <v>0</v>
      </c>
      <c r="G7" s="167"/>
      <c r="H7" s="167"/>
      <c r="I7" s="167"/>
    </row>
    <row r="8" spans="1:9" x14ac:dyDescent="0.25">
      <c r="A8" s="249" t="s">
        <v>143</v>
      </c>
      <c r="B8" s="249" t="s">
        <v>142</v>
      </c>
      <c r="C8" s="153" t="s">
        <v>52</v>
      </c>
      <c r="D8" s="196" t="s">
        <v>113</v>
      </c>
      <c r="E8" s="155" t="s">
        <v>127</v>
      </c>
      <c r="F8" s="168">
        <f t="shared" si="0"/>
        <v>0</v>
      </c>
      <c r="G8" s="169"/>
      <c r="H8" s="169"/>
      <c r="I8" s="169"/>
    </row>
    <row r="9" spans="1:9" x14ac:dyDescent="0.25">
      <c r="A9" s="250"/>
      <c r="B9" s="250"/>
      <c r="C9" s="153" t="s">
        <v>141</v>
      </c>
      <c r="D9" s="196" t="s">
        <v>113</v>
      </c>
      <c r="E9" s="155" t="s">
        <v>127</v>
      </c>
      <c r="F9" s="178">
        <f t="shared" si="0"/>
        <v>3000000</v>
      </c>
      <c r="G9" s="202">
        <f>'Tab. 1 Różnice_4.09.2024'!D21</f>
        <v>2470588</v>
      </c>
      <c r="H9" s="202">
        <f>'Tab. 1 Różnice_4.09.2024'!D22</f>
        <v>352941</v>
      </c>
      <c r="I9" s="202">
        <f>'Tab. 1 Różnice_4.09.2024'!D23</f>
        <v>176471</v>
      </c>
    </row>
    <row r="10" spans="1:9" x14ac:dyDescent="0.25">
      <c r="A10" s="250"/>
      <c r="B10" s="250"/>
      <c r="C10" s="153" t="s">
        <v>53</v>
      </c>
      <c r="D10" s="196" t="s">
        <v>113</v>
      </c>
      <c r="E10" s="155" t="s">
        <v>127</v>
      </c>
      <c r="F10" s="168">
        <f t="shared" si="0"/>
        <v>0</v>
      </c>
      <c r="G10" s="169"/>
      <c r="H10" s="169"/>
      <c r="I10" s="169"/>
    </row>
    <row r="11" spans="1:9" x14ac:dyDescent="0.25">
      <c r="A11" s="250"/>
      <c r="B11" s="250"/>
      <c r="C11" s="251" t="s">
        <v>140</v>
      </c>
      <c r="D11" s="249" t="s">
        <v>113</v>
      </c>
      <c r="E11" s="155" t="s">
        <v>139</v>
      </c>
      <c r="F11" s="176">
        <f t="shared" si="0"/>
        <v>-1000000</v>
      </c>
      <c r="G11" s="203">
        <f>'Tab. 1 Różnice_4.09.2024'!D29</f>
        <v>-823529</v>
      </c>
      <c r="H11" s="203">
        <f>'Tab. 1 Różnice_4.09.2024'!D30</f>
        <v>-117647</v>
      </c>
      <c r="I11" s="203">
        <f>'Tab. 1 Różnice_4.09.2024'!D31</f>
        <v>-58824</v>
      </c>
    </row>
    <row r="12" spans="1:9" x14ac:dyDescent="0.25">
      <c r="A12" s="250"/>
      <c r="B12" s="250"/>
      <c r="C12" s="252"/>
      <c r="D12" s="253"/>
      <c r="E12" s="155" t="s">
        <v>138</v>
      </c>
      <c r="F12" s="172">
        <v>0</v>
      </c>
      <c r="G12" s="170"/>
      <c r="H12" s="170"/>
      <c r="I12" s="170"/>
    </row>
    <row r="13" spans="1:9" x14ac:dyDescent="0.25">
      <c r="A13" s="250"/>
      <c r="B13" s="250"/>
      <c r="C13" s="153" t="s">
        <v>137</v>
      </c>
      <c r="D13" s="196" t="s">
        <v>113</v>
      </c>
      <c r="E13" s="155" t="s">
        <v>136</v>
      </c>
      <c r="F13" s="178">
        <f t="shared" si="0"/>
        <v>37000000</v>
      </c>
      <c r="G13" s="179">
        <f>'Tab. 1 Różnice_4.09.2024'!D33</f>
        <v>30470588</v>
      </c>
      <c r="H13" s="179">
        <f>'Tab. 1 Różnice_4.09.2024'!D34</f>
        <v>4352941</v>
      </c>
      <c r="I13" s="179">
        <f>'Tab. 1 Różnice_4.09.2024'!D35</f>
        <v>2176471</v>
      </c>
    </row>
    <row r="14" spans="1:9" x14ac:dyDescent="0.25">
      <c r="A14" s="250"/>
      <c r="B14" s="250"/>
      <c r="C14" s="153" t="s">
        <v>135</v>
      </c>
      <c r="D14" s="196" t="s">
        <v>113</v>
      </c>
      <c r="E14" s="155" t="s">
        <v>99</v>
      </c>
      <c r="F14" s="168">
        <f t="shared" si="0"/>
        <v>0</v>
      </c>
      <c r="G14" s="171"/>
      <c r="H14" s="171"/>
      <c r="I14" s="171"/>
    </row>
    <row r="15" spans="1:9" x14ac:dyDescent="0.25">
      <c r="A15" s="250"/>
      <c r="B15" s="250"/>
      <c r="C15" s="153" t="s">
        <v>134</v>
      </c>
      <c r="D15" s="196" t="s">
        <v>113</v>
      </c>
      <c r="E15" s="155" t="s">
        <v>127</v>
      </c>
      <c r="F15" s="176">
        <f t="shared" si="0"/>
        <v>-3000000</v>
      </c>
      <c r="G15" s="177">
        <f>'Tab. 1 Różnice_4.09.2024'!D41</f>
        <v>-2470588</v>
      </c>
      <c r="H15" s="177">
        <f>'Tab. 1 Różnice_4.09.2024'!D42</f>
        <v>-352941</v>
      </c>
      <c r="I15" s="177">
        <f>'Tab. 1 Różnice_4.09.2024'!D43</f>
        <v>-176471</v>
      </c>
    </row>
    <row r="16" spans="1:9" x14ac:dyDescent="0.25">
      <c r="A16" s="250"/>
      <c r="B16" s="250"/>
      <c r="C16" s="153" t="s">
        <v>133</v>
      </c>
      <c r="D16" s="196" t="s">
        <v>113</v>
      </c>
      <c r="E16" s="155" t="s">
        <v>129</v>
      </c>
      <c r="F16" s="176">
        <f t="shared" si="0"/>
        <v>-36000000</v>
      </c>
      <c r="G16" s="177">
        <f>'Tab. 1 Różnice_4.09.2024'!D45</f>
        <v>-29647059</v>
      </c>
      <c r="H16" s="177">
        <f>'Tab. 1 Różnice_4.09.2024'!D46</f>
        <v>-4235294</v>
      </c>
      <c r="I16" s="177">
        <f>'Tab. 1 Różnice_4.09.2024'!D47</f>
        <v>-2117647</v>
      </c>
    </row>
    <row r="17" spans="1:9" x14ac:dyDescent="0.25">
      <c r="A17" s="250"/>
      <c r="B17" s="250"/>
      <c r="C17" s="153" t="s">
        <v>132</v>
      </c>
      <c r="D17" s="196" t="s">
        <v>113</v>
      </c>
      <c r="E17" s="155" t="s">
        <v>129</v>
      </c>
      <c r="F17" s="168">
        <f t="shared" si="0"/>
        <v>0</v>
      </c>
      <c r="G17" s="169"/>
      <c r="H17" s="169"/>
      <c r="I17" s="169"/>
    </row>
    <row r="18" spans="1:9" x14ac:dyDescent="0.25">
      <c r="A18" s="250"/>
      <c r="B18" s="250"/>
      <c r="C18" s="251" t="s">
        <v>131</v>
      </c>
      <c r="D18" s="249" t="s">
        <v>113</v>
      </c>
      <c r="E18" s="154" t="s">
        <v>129</v>
      </c>
      <c r="F18" s="172">
        <f t="shared" si="0"/>
        <v>0</v>
      </c>
      <c r="G18" s="170"/>
      <c r="H18" s="170"/>
      <c r="I18" s="170"/>
    </row>
    <row r="19" spans="1:9" x14ac:dyDescent="0.25">
      <c r="A19" s="250"/>
      <c r="B19" s="250"/>
      <c r="C19" s="252"/>
      <c r="D19" s="253"/>
      <c r="E19" s="154" t="s">
        <v>128</v>
      </c>
      <c r="F19" s="172">
        <f t="shared" si="0"/>
        <v>0</v>
      </c>
      <c r="G19" s="170"/>
      <c r="H19" s="170"/>
      <c r="I19" s="170"/>
    </row>
    <row r="20" spans="1:9" x14ac:dyDescent="0.25">
      <c r="A20" s="250"/>
      <c r="B20" s="250"/>
      <c r="C20" s="251" t="s">
        <v>130</v>
      </c>
      <c r="D20" s="249" t="s">
        <v>113</v>
      </c>
      <c r="E20" s="154" t="s">
        <v>129</v>
      </c>
      <c r="F20" s="172">
        <f t="shared" si="0"/>
        <v>0</v>
      </c>
      <c r="G20" s="170"/>
      <c r="H20" s="170"/>
      <c r="I20" s="170"/>
    </row>
    <row r="21" spans="1:9" x14ac:dyDescent="0.25">
      <c r="A21" s="250"/>
      <c r="B21" s="250"/>
      <c r="C21" s="254"/>
      <c r="D21" s="250"/>
      <c r="E21" s="154" t="s">
        <v>128</v>
      </c>
      <c r="F21" s="172">
        <f t="shared" si="0"/>
        <v>0</v>
      </c>
      <c r="G21" s="170"/>
      <c r="H21" s="170"/>
      <c r="I21" s="170"/>
    </row>
    <row r="22" spans="1:9" x14ac:dyDescent="0.25">
      <c r="A22" s="250"/>
      <c r="B22" s="250"/>
      <c r="C22" s="252"/>
      <c r="D22" s="253"/>
      <c r="E22" s="154" t="s">
        <v>127</v>
      </c>
      <c r="F22" s="172">
        <f t="shared" si="0"/>
        <v>0</v>
      </c>
      <c r="G22" s="170"/>
      <c r="H22" s="170"/>
      <c r="I22" s="170"/>
    </row>
    <row r="23" spans="1:9" x14ac:dyDescent="0.25">
      <c r="A23" s="250"/>
      <c r="B23" s="250"/>
      <c r="C23" s="153" t="s">
        <v>126</v>
      </c>
      <c r="D23" s="196" t="s">
        <v>113</v>
      </c>
      <c r="E23" s="154" t="s">
        <v>112</v>
      </c>
      <c r="F23" s="172">
        <f t="shared" si="0"/>
        <v>0</v>
      </c>
      <c r="G23" s="171"/>
      <c r="H23" s="171"/>
      <c r="I23" s="171"/>
    </row>
    <row r="24" spans="1:9" x14ac:dyDescent="0.25">
      <c r="A24" s="250"/>
      <c r="B24" s="250"/>
      <c r="C24" s="153" t="s">
        <v>125</v>
      </c>
      <c r="D24" s="196" t="s">
        <v>113</v>
      </c>
      <c r="E24" s="154" t="s">
        <v>80</v>
      </c>
      <c r="F24" s="172">
        <f t="shared" si="0"/>
        <v>0</v>
      </c>
      <c r="G24" s="171"/>
      <c r="H24" s="171"/>
      <c r="I24" s="171"/>
    </row>
    <row r="25" spans="1:9" x14ac:dyDescent="0.25">
      <c r="A25" s="250"/>
      <c r="B25" s="250"/>
      <c r="C25" s="153" t="s">
        <v>124</v>
      </c>
      <c r="D25" s="196" t="s">
        <v>113</v>
      </c>
      <c r="E25" s="154" t="s">
        <v>115</v>
      </c>
      <c r="F25" s="172">
        <f t="shared" si="0"/>
        <v>0</v>
      </c>
      <c r="G25" s="171"/>
      <c r="H25" s="171"/>
      <c r="I25" s="171"/>
    </row>
    <row r="26" spans="1:9" x14ac:dyDescent="0.25">
      <c r="A26" s="250"/>
      <c r="B26" s="250"/>
      <c r="C26" s="153" t="s">
        <v>123</v>
      </c>
      <c r="D26" s="196" t="s">
        <v>113</v>
      </c>
      <c r="E26" s="154" t="s">
        <v>115</v>
      </c>
      <c r="F26" s="172">
        <f t="shared" si="0"/>
        <v>0</v>
      </c>
      <c r="G26" s="171"/>
      <c r="H26" s="171"/>
      <c r="I26" s="171"/>
    </row>
    <row r="27" spans="1:9" x14ac:dyDescent="0.25">
      <c r="A27" s="250"/>
      <c r="B27" s="250"/>
      <c r="C27" s="153" t="s">
        <v>122</v>
      </c>
      <c r="D27" s="196" t="s">
        <v>113</v>
      </c>
      <c r="E27" s="154" t="s">
        <v>115</v>
      </c>
      <c r="F27" s="172">
        <f t="shared" si="0"/>
        <v>0</v>
      </c>
      <c r="G27" s="171"/>
      <c r="H27" s="171"/>
      <c r="I27" s="171"/>
    </row>
    <row r="28" spans="1:9" x14ac:dyDescent="0.25">
      <c r="A28" s="250"/>
      <c r="B28" s="250"/>
      <c r="C28" s="153" t="s">
        <v>121</v>
      </c>
      <c r="D28" s="196" t="s">
        <v>113</v>
      </c>
      <c r="E28" s="154" t="s">
        <v>120</v>
      </c>
      <c r="F28" s="172">
        <f t="shared" si="0"/>
        <v>0</v>
      </c>
      <c r="G28" s="170"/>
      <c r="H28" s="170"/>
      <c r="I28" s="170"/>
    </row>
    <row r="29" spans="1:9" x14ac:dyDescent="0.25">
      <c r="A29" s="250"/>
      <c r="B29" s="250"/>
      <c r="C29" s="251" t="s">
        <v>119</v>
      </c>
      <c r="D29" s="249" t="s">
        <v>113</v>
      </c>
      <c r="E29" s="154" t="s">
        <v>107</v>
      </c>
      <c r="F29" s="172">
        <f t="shared" si="0"/>
        <v>0</v>
      </c>
      <c r="G29" s="170"/>
      <c r="H29" s="170"/>
      <c r="I29" s="170"/>
    </row>
    <row r="30" spans="1:9" x14ac:dyDescent="0.25">
      <c r="A30" s="250"/>
      <c r="B30" s="250"/>
      <c r="C30" s="254"/>
      <c r="D30" s="250"/>
      <c r="E30" s="154" t="s">
        <v>118</v>
      </c>
      <c r="F30" s="172">
        <f t="shared" si="0"/>
        <v>0</v>
      </c>
      <c r="G30" s="170"/>
      <c r="H30" s="170"/>
      <c r="I30" s="170"/>
    </row>
    <row r="31" spans="1:9" x14ac:dyDescent="0.25">
      <c r="A31" s="250"/>
      <c r="B31" s="250"/>
      <c r="C31" s="254"/>
      <c r="D31" s="250"/>
      <c r="E31" s="154" t="s">
        <v>117</v>
      </c>
      <c r="F31" s="172">
        <f t="shared" si="0"/>
        <v>0</v>
      </c>
      <c r="G31" s="170"/>
      <c r="H31" s="170"/>
      <c r="I31" s="170"/>
    </row>
    <row r="32" spans="1:9" x14ac:dyDescent="0.25">
      <c r="A32" s="250"/>
      <c r="B32" s="250"/>
      <c r="C32" s="254"/>
      <c r="D32" s="250"/>
      <c r="E32" s="154" t="s">
        <v>112</v>
      </c>
      <c r="F32" s="172">
        <f t="shared" si="0"/>
        <v>0</v>
      </c>
      <c r="G32" s="170"/>
      <c r="H32" s="170"/>
      <c r="I32" s="170"/>
    </row>
    <row r="33" spans="1:9" x14ac:dyDescent="0.25">
      <c r="A33" s="250"/>
      <c r="B33" s="250"/>
      <c r="C33" s="252"/>
      <c r="D33" s="253"/>
      <c r="E33" s="152" t="s">
        <v>84</v>
      </c>
      <c r="F33" s="172">
        <f t="shared" si="0"/>
        <v>0</v>
      </c>
      <c r="G33" s="167"/>
      <c r="H33" s="167"/>
      <c r="I33" s="167"/>
    </row>
    <row r="34" spans="1:9" x14ac:dyDescent="0.25">
      <c r="A34" s="250"/>
      <c r="B34" s="250"/>
      <c r="C34" s="153" t="s">
        <v>116</v>
      </c>
      <c r="D34" s="196" t="s">
        <v>113</v>
      </c>
      <c r="E34" s="151" t="s">
        <v>115</v>
      </c>
      <c r="F34" s="168">
        <f t="shared" si="0"/>
        <v>0</v>
      </c>
      <c r="G34" s="169"/>
      <c r="H34" s="169"/>
      <c r="I34" s="169"/>
    </row>
    <row r="35" spans="1:9" x14ac:dyDescent="0.25">
      <c r="A35" s="250"/>
      <c r="B35" s="250"/>
      <c r="C35" s="153" t="s">
        <v>114</v>
      </c>
      <c r="D35" s="196" t="s">
        <v>113</v>
      </c>
      <c r="E35" s="151" t="s">
        <v>112</v>
      </c>
      <c r="F35" s="168">
        <f t="shared" si="0"/>
        <v>0</v>
      </c>
      <c r="G35" s="171"/>
      <c r="H35" s="171"/>
      <c r="I35" s="171"/>
    </row>
    <row r="36" spans="1:9" x14ac:dyDescent="0.25">
      <c r="A36" s="250"/>
      <c r="B36" s="250"/>
      <c r="C36" s="153" t="s">
        <v>111</v>
      </c>
      <c r="D36" s="196" t="s">
        <v>108</v>
      </c>
      <c r="E36" s="151" t="s">
        <v>107</v>
      </c>
      <c r="F36" s="168">
        <f t="shared" si="0"/>
        <v>0</v>
      </c>
      <c r="G36" s="171"/>
      <c r="H36" s="171"/>
      <c r="I36" s="171"/>
    </row>
    <row r="37" spans="1:9" x14ac:dyDescent="0.25">
      <c r="A37" s="250"/>
      <c r="B37" s="250"/>
      <c r="C37" s="153" t="s">
        <v>110</v>
      </c>
      <c r="D37" s="196" t="s">
        <v>108</v>
      </c>
      <c r="E37" s="151" t="s">
        <v>107</v>
      </c>
      <c r="F37" s="168">
        <f t="shared" si="0"/>
        <v>0</v>
      </c>
      <c r="G37" s="169"/>
      <c r="H37" s="169"/>
      <c r="I37" s="169"/>
    </row>
    <row r="38" spans="1:9" x14ac:dyDescent="0.25">
      <c r="A38" s="250"/>
      <c r="B38" s="250"/>
      <c r="C38" s="153" t="s">
        <v>109</v>
      </c>
      <c r="D38" s="196" t="s">
        <v>108</v>
      </c>
      <c r="E38" s="151" t="s">
        <v>107</v>
      </c>
      <c r="F38" s="168">
        <f t="shared" si="0"/>
        <v>0</v>
      </c>
      <c r="G38" s="169"/>
      <c r="H38" s="169"/>
      <c r="I38" s="169"/>
    </row>
    <row r="39" spans="1:9" x14ac:dyDescent="0.25">
      <c r="A39" s="250"/>
      <c r="B39" s="250"/>
      <c r="C39" s="153" t="s">
        <v>106</v>
      </c>
      <c r="D39" s="196" t="s">
        <v>94</v>
      </c>
      <c r="E39" s="152" t="s">
        <v>93</v>
      </c>
      <c r="F39" s="172">
        <f t="shared" si="0"/>
        <v>0</v>
      </c>
      <c r="G39" s="171"/>
      <c r="H39" s="171"/>
      <c r="I39" s="171"/>
    </row>
    <row r="40" spans="1:9" x14ac:dyDescent="0.25">
      <c r="A40" s="250"/>
      <c r="B40" s="250"/>
      <c r="C40" s="153" t="s">
        <v>105</v>
      </c>
      <c r="D40" s="153" t="s">
        <v>94</v>
      </c>
      <c r="E40" s="152" t="s">
        <v>93</v>
      </c>
      <c r="F40" s="176">
        <f t="shared" si="0"/>
        <v>-1200000</v>
      </c>
      <c r="G40" s="177">
        <f>-988235</f>
        <v>-988235</v>
      </c>
      <c r="H40" s="177">
        <f>-141177</f>
        <v>-141177</v>
      </c>
      <c r="I40" s="177">
        <f>-70588</f>
        <v>-70588</v>
      </c>
    </row>
    <row r="41" spans="1:9" x14ac:dyDescent="0.25">
      <c r="A41" s="250"/>
      <c r="B41" s="250"/>
      <c r="C41" s="153" t="s">
        <v>104</v>
      </c>
      <c r="D41" s="196" t="s">
        <v>94</v>
      </c>
      <c r="E41" s="152" t="s">
        <v>93</v>
      </c>
      <c r="F41" s="172">
        <f t="shared" si="0"/>
        <v>0</v>
      </c>
      <c r="G41" s="171"/>
      <c r="H41" s="171"/>
      <c r="I41" s="171"/>
    </row>
    <row r="42" spans="1:9" x14ac:dyDescent="0.25">
      <c r="A42" s="250"/>
      <c r="B42" s="250"/>
      <c r="C42" s="153" t="s">
        <v>103</v>
      </c>
      <c r="D42" s="196" t="s">
        <v>94</v>
      </c>
      <c r="E42" s="152" t="s">
        <v>102</v>
      </c>
      <c r="F42" s="178">
        <f t="shared" si="0"/>
        <v>1200000</v>
      </c>
      <c r="G42" s="179">
        <f>-G40</f>
        <v>988235</v>
      </c>
      <c r="H42" s="179">
        <f t="shared" ref="H42:I42" si="1">-H40</f>
        <v>141177</v>
      </c>
      <c r="I42" s="179">
        <f t="shared" si="1"/>
        <v>70588</v>
      </c>
    </row>
    <row r="43" spans="1:9" x14ac:dyDescent="0.25">
      <c r="A43" s="250"/>
      <c r="B43" s="250"/>
      <c r="C43" s="153" t="s">
        <v>101</v>
      </c>
      <c r="D43" s="196" t="s">
        <v>94</v>
      </c>
      <c r="E43" s="152" t="s">
        <v>99</v>
      </c>
      <c r="F43" s="172">
        <f t="shared" si="0"/>
        <v>0</v>
      </c>
      <c r="G43" s="171"/>
      <c r="H43" s="171"/>
      <c r="I43" s="171"/>
    </row>
    <row r="44" spans="1:9" x14ac:dyDescent="0.25">
      <c r="A44" s="250"/>
      <c r="B44" s="250"/>
      <c r="C44" s="153" t="s">
        <v>100</v>
      </c>
      <c r="D44" s="196" t="s">
        <v>94</v>
      </c>
      <c r="E44" s="152" t="s">
        <v>99</v>
      </c>
      <c r="F44" s="172">
        <f t="shared" si="0"/>
        <v>0</v>
      </c>
      <c r="G44" s="171"/>
      <c r="H44" s="171"/>
      <c r="I44" s="171"/>
    </row>
    <row r="45" spans="1:9" x14ac:dyDescent="0.25">
      <c r="A45" s="250"/>
      <c r="B45" s="250"/>
      <c r="C45" s="153" t="s">
        <v>98</v>
      </c>
      <c r="D45" s="196" t="s">
        <v>94</v>
      </c>
      <c r="E45" s="152" t="s">
        <v>93</v>
      </c>
      <c r="F45" s="172">
        <f t="shared" si="0"/>
        <v>0</v>
      </c>
      <c r="G45" s="171"/>
      <c r="H45" s="171"/>
      <c r="I45" s="171"/>
    </row>
    <row r="46" spans="1:9" x14ac:dyDescent="0.25">
      <c r="A46" s="250"/>
      <c r="B46" s="250"/>
      <c r="C46" s="251" t="s">
        <v>97</v>
      </c>
      <c r="D46" s="249" t="s">
        <v>94</v>
      </c>
      <c r="E46" s="152" t="s">
        <v>93</v>
      </c>
      <c r="F46" s="172">
        <f t="shared" si="0"/>
        <v>0</v>
      </c>
      <c r="G46" s="170"/>
      <c r="H46" s="170"/>
      <c r="I46" s="170"/>
    </row>
    <row r="47" spans="1:9" x14ac:dyDescent="0.25">
      <c r="A47" s="250"/>
      <c r="B47" s="250"/>
      <c r="C47" s="252"/>
      <c r="D47" s="253"/>
      <c r="E47" s="152" t="s">
        <v>96</v>
      </c>
      <c r="F47" s="172">
        <f t="shared" si="0"/>
        <v>0</v>
      </c>
      <c r="G47" s="170"/>
      <c r="H47" s="170"/>
      <c r="I47" s="170"/>
    </row>
    <row r="48" spans="1:9" x14ac:dyDescent="0.25">
      <c r="A48" s="250"/>
      <c r="B48" s="250"/>
      <c r="C48" s="198" t="s">
        <v>95</v>
      </c>
      <c r="D48" s="197" t="s">
        <v>94</v>
      </c>
      <c r="E48" s="152" t="s">
        <v>93</v>
      </c>
      <c r="F48" s="172">
        <f t="shared" si="0"/>
        <v>0</v>
      </c>
      <c r="G48" s="171"/>
      <c r="H48" s="171"/>
      <c r="I48" s="171"/>
    </row>
    <row r="49" spans="1:9" x14ac:dyDescent="0.25">
      <c r="A49" s="247" t="s">
        <v>92</v>
      </c>
      <c r="B49" s="247" t="s">
        <v>91</v>
      </c>
      <c r="C49" s="247" t="s">
        <v>90</v>
      </c>
      <c r="D49" s="247" t="s">
        <v>89</v>
      </c>
      <c r="E49" s="151" t="s">
        <v>88</v>
      </c>
      <c r="F49" s="168">
        <f t="shared" si="0"/>
        <v>0</v>
      </c>
      <c r="G49" s="167"/>
      <c r="H49" s="167"/>
      <c r="I49" s="167"/>
    </row>
    <row r="50" spans="1:9" x14ac:dyDescent="0.25">
      <c r="A50" s="247"/>
      <c r="B50" s="247"/>
      <c r="C50" s="247"/>
      <c r="D50" s="247"/>
      <c r="E50" s="151" t="s">
        <v>87</v>
      </c>
      <c r="F50" s="168">
        <f t="shared" si="0"/>
        <v>0</v>
      </c>
      <c r="G50" s="167"/>
      <c r="H50" s="167"/>
      <c r="I50" s="167"/>
    </row>
    <row r="51" spans="1:9" x14ac:dyDescent="0.25">
      <c r="A51" s="247"/>
      <c r="B51" s="247"/>
      <c r="C51" s="247"/>
      <c r="D51" s="247"/>
      <c r="E51" s="151" t="s">
        <v>86</v>
      </c>
      <c r="F51" s="168">
        <f t="shared" si="0"/>
        <v>0</v>
      </c>
      <c r="G51" s="167"/>
      <c r="H51" s="167"/>
      <c r="I51" s="167"/>
    </row>
    <row r="52" spans="1:9" x14ac:dyDescent="0.25">
      <c r="A52" s="247"/>
      <c r="B52" s="247"/>
      <c r="C52" s="247" t="s">
        <v>85</v>
      </c>
      <c r="D52" s="247"/>
      <c r="E52" s="151" t="s">
        <v>84</v>
      </c>
      <c r="F52" s="168">
        <f t="shared" si="0"/>
        <v>0</v>
      </c>
      <c r="G52" s="167"/>
      <c r="H52" s="167"/>
      <c r="I52" s="167"/>
    </row>
    <row r="53" spans="1:9" x14ac:dyDescent="0.25">
      <c r="A53" s="247"/>
      <c r="B53" s="247"/>
      <c r="C53" s="247"/>
      <c r="D53" s="247"/>
      <c r="E53" s="151" t="s">
        <v>83</v>
      </c>
      <c r="F53" s="168">
        <f t="shared" si="0"/>
        <v>0</v>
      </c>
      <c r="G53" s="170"/>
      <c r="H53" s="170"/>
      <c r="I53" s="170"/>
    </row>
    <row r="54" spans="1:9" x14ac:dyDescent="0.25">
      <c r="A54" s="247"/>
      <c r="B54" s="247"/>
      <c r="C54" s="196" t="s">
        <v>82</v>
      </c>
      <c r="D54" s="196" t="s">
        <v>81</v>
      </c>
      <c r="E54" s="151" t="s">
        <v>80</v>
      </c>
      <c r="F54" s="168">
        <f t="shared" si="0"/>
        <v>0</v>
      </c>
      <c r="G54" s="170"/>
      <c r="H54" s="170"/>
      <c r="I54" s="170"/>
    </row>
    <row r="55" spans="1:9" x14ac:dyDescent="0.25">
      <c r="A55" s="247" t="s">
        <v>12</v>
      </c>
      <c r="B55" s="247" t="s">
        <v>79</v>
      </c>
      <c r="C55" s="247"/>
      <c r="D55" s="247"/>
      <c r="E55" s="151" t="s">
        <v>78</v>
      </c>
      <c r="F55" s="168">
        <f t="shared" si="0"/>
        <v>0</v>
      </c>
      <c r="G55" s="173"/>
      <c r="H55" s="170"/>
      <c r="I55" s="170"/>
    </row>
    <row r="56" spans="1:9" x14ac:dyDescent="0.25">
      <c r="A56" s="247"/>
      <c r="B56" s="247"/>
      <c r="C56" s="247"/>
      <c r="D56" s="247"/>
      <c r="E56" s="151" t="s">
        <v>77</v>
      </c>
      <c r="F56" s="168">
        <f t="shared" si="0"/>
        <v>0</v>
      </c>
      <c r="G56" s="170"/>
      <c r="H56" s="170"/>
      <c r="I56" s="170"/>
    </row>
    <row r="57" spans="1:9" x14ac:dyDescent="0.25">
      <c r="A57" s="247"/>
      <c r="B57" s="247"/>
      <c r="C57" s="247"/>
      <c r="D57" s="247"/>
      <c r="E57" s="151" t="s">
        <v>76</v>
      </c>
      <c r="F57" s="168">
        <f t="shared" si="0"/>
        <v>0</v>
      </c>
      <c r="G57" s="170"/>
      <c r="H57" s="170"/>
      <c r="I57" s="170"/>
    </row>
    <row r="58" spans="1:9" x14ac:dyDescent="0.25">
      <c r="A58" s="247"/>
      <c r="B58" s="247"/>
      <c r="C58" s="247"/>
      <c r="D58" s="247"/>
      <c r="E58" s="150">
        <v>182</v>
      </c>
      <c r="F58" s="168">
        <f t="shared" si="0"/>
        <v>0</v>
      </c>
      <c r="G58" s="170"/>
      <c r="H58" s="170"/>
      <c r="I58" s="170"/>
    </row>
    <row r="59" spans="1:9" x14ac:dyDescent="0.25">
      <c r="C59" s="44"/>
      <c r="D59" s="44"/>
      <c r="E59" s="149" t="s">
        <v>3</v>
      </c>
      <c r="F59" s="174">
        <f>SUM(F3:F58)</f>
        <v>0</v>
      </c>
      <c r="G59" s="174">
        <f>SUM(G3:G58)</f>
        <v>0</v>
      </c>
      <c r="H59" s="174">
        <f>SUM(H3:H58)</f>
        <v>0</v>
      </c>
      <c r="I59" s="174">
        <f>SUM(I3:I58)</f>
        <v>0</v>
      </c>
    </row>
  </sheetData>
  <mergeCells count="25">
    <mergeCell ref="A55:A58"/>
    <mergeCell ref="B55:B58"/>
    <mergeCell ref="C55:C58"/>
    <mergeCell ref="D55:D58"/>
    <mergeCell ref="C20:C22"/>
    <mergeCell ref="D20:D22"/>
    <mergeCell ref="C29:C33"/>
    <mergeCell ref="D29:D33"/>
    <mergeCell ref="C46:C47"/>
    <mergeCell ref="D46:D47"/>
    <mergeCell ref="A49:A54"/>
    <mergeCell ref="B49:B54"/>
    <mergeCell ref="C49:C51"/>
    <mergeCell ref="D49:D53"/>
    <mergeCell ref="C52:C53"/>
    <mergeCell ref="A3:A7"/>
    <mergeCell ref="B3:B7"/>
    <mergeCell ref="C3:C7"/>
    <mergeCell ref="D3:D7"/>
    <mergeCell ref="A8:A48"/>
    <mergeCell ref="B8:B48"/>
    <mergeCell ref="C11:C12"/>
    <mergeCell ref="D11:D12"/>
    <mergeCell ref="C18:C19"/>
    <mergeCell ref="D18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Tabela 1_20.09.2024</vt:lpstr>
      <vt:lpstr>Tab. 1 Różnice_4.09.2024</vt:lpstr>
      <vt:lpstr>Tabela 2_20.09.2024</vt:lpstr>
      <vt:lpstr>Tab. 2 Różnice_4.09.2024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Małecki Łukasz</dc:creator>
  <cp:keywords/>
  <dc:description/>
  <cp:lastModifiedBy>Ratajczak Aleksandra</cp:lastModifiedBy>
  <cp:revision/>
  <dcterms:created xsi:type="dcterms:W3CDTF">2015-06-05T18:19:34Z</dcterms:created>
  <dcterms:modified xsi:type="dcterms:W3CDTF">2024-09-23T13:05:55Z</dcterms:modified>
  <cp:category/>
  <cp:contentStatus/>
</cp:coreProperties>
</file>