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Nowa perspektywa po 2020\SzOP\5. wersja - projekt\"/>
    </mc:Choice>
  </mc:AlternateContent>
  <xr:revisionPtr revIDLastSave="0" documentId="13_ncr:1_{0BCFB291-7761-4F40-BB03-BD80693F7605}" xr6:coauthVersionLast="47" xr6:coauthVersionMax="47" xr10:uidLastSave="{00000000-0000-0000-0000-000000000000}"/>
  <bookViews>
    <workbookView xWindow="-110" yWindow="-110" windowWidth="19420" windowHeight="10420" firstSheet="4" activeTab="4" xr2:uid="{00000000-000D-0000-FFFF-FFFF00000000}"/>
  </bookViews>
  <sheets>
    <sheet name="Dane wyjściowe" sheetId="1" state="hidden" r:id="rId1"/>
    <sheet name="Zmiany alokacji" sheetId="3" state="hidden" r:id="rId2"/>
    <sheet name="Tabela 1" sheetId="2" state="hidden" r:id="rId3"/>
    <sheet name="Różnica 1 i 2" sheetId="6" state="hidden" r:id="rId4"/>
    <sheet name="Tabela 1." sheetId="7" r:id="rId5"/>
    <sheet name="Tabela 2.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7" l="1"/>
  <c r="F59" i="8"/>
  <c r="G59" i="8"/>
  <c r="H59" i="8"/>
  <c r="I59" i="8"/>
  <c r="D115" i="7" l="1"/>
  <c r="D186" i="6"/>
  <c r="D185" i="6"/>
  <c r="D184" i="6"/>
  <c r="J172" i="7"/>
  <c r="I172" i="7"/>
  <c r="I168" i="7" s="1"/>
  <c r="H172" i="7"/>
  <c r="H173" i="7" s="1"/>
  <c r="G172" i="7"/>
  <c r="F172" i="7" s="1"/>
  <c r="J171" i="7"/>
  <c r="I171" i="7"/>
  <c r="H171" i="7"/>
  <c r="G171" i="7"/>
  <c r="J170" i="7"/>
  <c r="J166" i="7" s="1"/>
  <c r="I170" i="7"/>
  <c r="I173" i="7" s="1"/>
  <c r="H170" i="7"/>
  <c r="G170" i="7"/>
  <c r="D172" i="7"/>
  <c r="D171" i="7"/>
  <c r="D170" i="7"/>
  <c r="J163" i="7"/>
  <c r="I163" i="7"/>
  <c r="I150" i="7" s="1"/>
  <c r="H163" i="7"/>
  <c r="G163" i="7"/>
  <c r="F163" i="7" s="1"/>
  <c r="J162" i="7"/>
  <c r="J164" i="7" s="1"/>
  <c r="J165" i="7" s="1"/>
  <c r="I162" i="7"/>
  <c r="H162" i="7"/>
  <c r="G162" i="7"/>
  <c r="J161" i="7"/>
  <c r="I161" i="7"/>
  <c r="H161" i="7"/>
  <c r="H164" i="7" s="1"/>
  <c r="H165" i="7" s="1"/>
  <c r="G161" i="7"/>
  <c r="D163" i="7"/>
  <c r="D162" i="7"/>
  <c r="D161" i="7"/>
  <c r="D164" i="7" s="1"/>
  <c r="J158" i="7"/>
  <c r="I158" i="7"/>
  <c r="H158" i="7"/>
  <c r="G158" i="7"/>
  <c r="F158" i="7" s="1"/>
  <c r="J157" i="7"/>
  <c r="J159" i="7" s="1"/>
  <c r="I157" i="7"/>
  <c r="H157" i="7"/>
  <c r="G157" i="7"/>
  <c r="J156" i="7"/>
  <c r="I156" i="7"/>
  <c r="H156" i="7"/>
  <c r="G156" i="7"/>
  <c r="D158" i="7"/>
  <c r="D157" i="7"/>
  <c r="D149" i="7" s="1"/>
  <c r="D156" i="7"/>
  <c r="J154" i="7"/>
  <c r="J150" i="7" s="1"/>
  <c r="I154" i="7"/>
  <c r="H154" i="7"/>
  <c r="G154" i="7"/>
  <c r="J153" i="7"/>
  <c r="I153" i="7"/>
  <c r="H153" i="7"/>
  <c r="H149" i="7" s="1"/>
  <c r="G153" i="7"/>
  <c r="J152" i="7"/>
  <c r="I152" i="7"/>
  <c r="H152" i="7"/>
  <c r="G152" i="7"/>
  <c r="D154" i="7"/>
  <c r="D153" i="7"/>
  <c r="D152" i="7"/>
  <c r="J145" i="7"/>
  <c r="I145" i="7"/>
  <c r="H145" i="7"/>
  <c r="G145" i="7"/>
  <c r="J144" i="7"/>
  <c r="I144" i="7"/>
  <c r="H144" i="7"/>
  <c r="G144" i="7"/>
  <c r="F144" i="7" s="1"/>
  <c r="J143" i="7"/>
  <c r="J146" i="7" s="1"/>
  <c r="I143" i="7"/>
  <c r="I146" i="7" s="1"/>
  <c r="H143" i="7"/>
  <c r="G143" i="7"/>
  <c r="D145" i="7"/>
  <c r="D144" i="7"/>
  <c r="D143" i="7"/>
  <c r="J141" i="7"/>
  <c r="I141" i="7"/>
  <c r="H141" i="7"/>
  <c r="G141" i="7"/>
  <c r="J140" i="7"/>
  <c r="J142" i="7" s="1"/>
  <c r="I140" i="7"/>
  <c r="I142" i="7" s="1"/>
  <c r="H140" i="7"/>
  <c r="G140" i="7"/>
  <c r="J139" i="7"/>
  <c r="I139" i="7"/>
  <c r="H139" i="7"/>
  <c r="H142" i="7" s="1"/>
  <c r="G139" i="7"/>
  <c r="D141" i="7"/>
  <c r="D140" i="7"/>
  <c r="D139" i="7"/>
  <c r="J137" i="7"/>
  <c r="I137" i="7"/>
  <c r="H137" i="7"/>
  <c r="G137" i="7"/>
  <c r="J136" i="7"/>
  <c r="I136" i="7"/>
  <c r="H136" i="7"/>
  <c r="G136" i="7"/>
  <c r="J135" i="7"/>
  <c r="I135" i="7"/>
  <c r="H135" i="7"/>
  <c r="H138" i="7" s="1"/>
  <c r="G135" i="7"/>
  <c r="D137" i="7"/>
  <c r="D136" i="7"/>
  <c r="D135" i="7"/>
  <c r="D138" i="7" s="1"/>
  <c r="J133" i="7"/>
  <c r="I133" i="7"/>
  <c r="H133" i="7"/>
  <c r="G133" i="7"/>
  <c r="J132" i="7"/>
  <c r="J134" i="7" s="1"/>
  <c r="I132" i="7"/>
  <c r="H132" i="7"/>
  <c r="G132" i="7"/>
  <c r="J131" i="7"/>
  <c r="I131" i="7"/>
  <c r="H131" i="7"/>
  <c r="G131" i="7"/>
  <c r="D133" i="7"/>
  <c r="D132" i="7"/>
  <c r="D131" i="7"/>
  <c r="J129" i="7"/>
  <c r="I129" i="7"/>
  <c r="H129" i="7"/>
  <c r="H130" i="7" s="1"/>
  <c r="G129" i="7"/>
  <c r="J128" i="7"/>
  <c r="I128" i="7"/>
  <c r="H128" i="7"/>
  <c r="G128" i="7"/>
  <c r="J127" i="7"/>
  <c r="I127" i="7"/>
  <c r="H127" i="7"/>
  <c r="G127" i="7"/>
  <c r="D129" i="7"/>
  <c r="D128" i="7"/>
  <c r="D127" i="7"/>
  <c r="D130" i="7" s="1"/>
  <c r="J125" i="7"/>
  <c r="I125" i="7"/>
  <c r="H125" i="7"/>
  <c r="G125" i="7"/>
  <c r="J124" i="7"/>
  <c r="I124" i="7"/>
  <c r="H124" i="7"/>
  <c r="E124" i="7" s="1"/>
  <c r="G124" i="7"/>
  <c r="J123" i="7"/>
  <c r="I123" i="7"/>
  <c r="H123" i="7"/>
  <c r="H126" i="7" s="1"/>
  <c r="G123" i="7"/>
  <c r="D125" i="7"/>
  <c r="D124" i="7"/>
  <c r="D123" i="7"/>
  <c r="J121" i="7"/>
  <c r="I121" i="7"/>
  <c r="H121" i="7"/>
  <c r="G121" i="7"/>
  <c r="F121" i="7" s="1"/>
  <c r="J120" i="7"/>
  <c r="I120" i="7"/>
  <c r="H120" i="7"/>
  <c r="G120" i="7"/>
  <c r="J119" i="7"/>
  <c r="I119" i="7"/>
  <c r="H119" i="7"/>
  <c r="H122" i="7" s="1"/>
  <c r="G119" i="7"/>
  <c r="D121" i="7"/>
  <c r="D120" i="7"/>
  <c r="D119" i="7"/>
  <c r="J117" i="7"/>
  <c r="I117" i="7"/>
  <c r="H117" i="7"/>
  <c r="G117" i="7"/>
  <c r="J116" i="7"/>
  <c r="I116" i="7"/>
  <c r="H116" i="7"/>
  <c r="G116" i="7"/>
  <c r="J115" i="7"/>
  <c r="E115" i="7" s="1"/>
  <c r="I115" i="7"/>
  <c r="H115" i="7"/>
  <c r="G115" i="7"/>
  <c r="G118" i="7" s="1"/>
  <c r="D117" i="7"/>
  <c r="D116" i="7"/>
  <c r="J113" i="7"/>
  <c r="I113" i="7"/>
  <c r="H113" i="7"/>
  <c r="G113" i="7"/>
  <c r="J112" i="7"/>
  <c r="I112" i="7"/>
  <c r="H112" i="7"/>
  <c r="G112" i="7"/>
  <c r="G114" i="7" s="1"/>
  <c r="J111" i="7"/>
  <c r="I111" i="7"/>
  <c r="H111" i="7"/>
  <c r="G111" i="7"/>
  <c r="D113" i="7"/>
  <c r="D112" i="7"/>
  <c r="D111" i="7"/>
  <c r="J108" i="7"/>
  <c r="I108" i="7"/>
  <c r="E108" i="7" s="1"/>
  <c r="H108" i="7"/>
  <c r="G108" i="7"/>
  <c r="J107" i="7"/>
  <c r="I107" i="7"/>
  <c r="H107" i="7"/>
  <c r="G107" i="7"/>
  <c r="J106" i="7"/>
  <c r="I106" i="7"/>
  <c r="H106" i="7"/>
  <c r="H109" i="7" s="1"/>
  <c r="G106" i="7"/>
  <c r="F106" i="7" s="1"/>
  <c r="D108" i="7"/>
  <c r="D109" i="7" s="1"/>
  <c r="D107" i="7"/>
  <c r="D106" i="7"/>
  <c r="J104" i="7"/>
  <c r="I104" i="7"/>
  <c r="H104" i="7"/>
  <c r="G104" i="7"/>
  <c r="F104" i="7" s="1"/>
  <c r="J103" i="7"/>
  <c r="I103" i="7"/>
  <c r="H103" i="7"/>
  <c r="G103" i="7"/>
  <c r="J102" i="7"/>
  <c r="J105" i="7" s="1"/>
  <c r="I102" i="7"/>
  <c r="E102" i="7" s="1"/>
  <c r="K102" i="7" s="1"/>
  <c r="L102" i="7" s="1"/>
  <c r="H102" i="7"/>
  <c r="G102" i="7"/>
  <c r="D104" i="7"/>
  <c r="D103" i="7"/>
  <c r="D102" i="7"/>
  <c r="J100" i="7"/>
  <c r="J101" i="7" s="1"/>
  <c r="I100" i="7"/>
  <c r="H100" i="7"/>
  <c r="G100" i="7"/>
  <c r="J99" i="7"/>
  <c r="I99" i="7"/>
  <c r="I101" i="7" s="1"/>
  <c r="H99" i="7"/>
  <c r="G99" i="7"/>
  <c r="J98" i="7"/>
  <c r="I98" i="7"/>
  <c r="H98" i="7"/>
  <c r="G98" i="7"/>
  <c r="E98" i="7" s="1"/>
  <c r="D100" i="7"/>
  <c r="D99" i="7"/>
  <c r="D98" i="7"/>
  <c r="J95" i="7"/>
  <c r="I95" i="7"/>
  <c r="H95" i="7"/>
  <c r="G95" i="7"/>
  <c r="F95" i="7" s="1"/>
  <c r="J94" i="7"/>
  <c r="I94" i="7"/>
  <c r="F94" i="7" s="1"/>
  <c r="H94" i="7"/>
  <c r="G94" i="7"/>
  <c r="J93" i="7"/>
  <c r="I93" i="7"/>
  <c r="H93" i="7"/>
  <c r="G93" i="7"/>
  <c r="D95" i="7"/>
  <c r="D94" i="7"/>
  <c r="D93" i="7"/>
  <c r="J91" i="7"/>
  <c r="I91" i="7"/>
  <c r="H91" i="7"/>
  <c r="G91" i="7"/>
  <c r="J90" i="7"/>
  <c r="I90" i="7"/>
  <c r="H90" i="7"/>
  <c r="G90" i="7"/>
  <c r="J89" i="7"/>
  <c r="I89" i="7"/>
  <c r="H89" i="7"/>
  <c r="G89" i="7"/>
  <c r="D91" i="7"/>
  <c r="D90" i="7"/>
  <c r="D89" i="7"/>
  <c r="J87" i="7"/>
  <c r="I87" i="7"/>
  <c r="H87" i="7"/>
  <c r="H88" i="7" s="1"/>
  <c r="G87" i="7"/>
  <c r="J86" i="7"/>
  <c r="I86" i="7"/>
  <c r="H86" i="7"/>
  <c r="G86" i="7"/>
  <c r="J85" i="7"/>
  <c r="J88" i="7" s="1"/>
  <c r="I85" i="7"/>
  <c r="H85" i="7"/>
  <c r="G85" i="7"/>
  <c r="D87" i="7"/>
  <c r="D86" i="7"/>
  <c r="D85" i="7"/>
  <c r="D88" i="7" s="1"/>
  <c r="J83" i="7"/>
  <c r="I83" i="7"/>
  <c r="H83" i="7"/>
  <c r="F83" i="7" s="1"/>
  <c r="G83" i="7"/>
  <c r="J82" i="7"/>
  <c r="I82" i="7"/>
  <c r="H82" i="7"/>
  <c r="G82" i="7"/>
  <c r="J81" i="7"/>
  <c r="I81" i="7"/>
  <c r="H81" i="7"/>
  <c r="G81" i="7"/>
  <c r="F81" i="7" s="1"/>
  <c r="D83" i="7"/>
  <c r="D84" i="7" s="1"/>
  <c r="D82" i="7"/>
  <c r="D81" i="7"/>
  <c r="J79" i="7"/>
  <c r="I79" i="7"/>
  <c r="E79" i="7" s="1"/>
  <c r="H79" i="7"/>
  <c r="H80" i="7" s="1"/>
  <c r="G79" i="7"/>
  <c r="J78" i="7"/>
  <c r="I78" i="7"/>
  <c r="H78" i="7"/>
  <c r="G78" i="7"/>
  <c r="J77" i="7"/>
  <c r="I77" i="7"/>
  <c r="H77" i="7"/>
  <c r="G77" i="7"/>
  <c r="D79" i="7"/>
  <c r="D78" i="7"/>
  <c r="D77" i="7"/>
  <c r="J75" i="7"/>
  <c r="I75" i="7"/>
  <c r="H75" i="7"/>
  <c r="G75" i="7"/>
  <c r="J74" i="7"/>
  <c r="I74" i="7"/>
  <c r="H74" i="7"/>
  <c r="G74" i="7"/>
  <c r="J73" i="7"/>
  <c r="I73" i="7"/>
  <c r="H73" i="7"/>
  <c r="G73" i="7"/>
  <c r="D75" i="7"/>
  <c r="D74" i="7"/>
  <c r="D73" i="7"/>
  <c r="I71" i="7"/>
  <c r="H71" i="7"/>
  <c r="H72" i="7" s="1"/>
  <c r="G71" i="7"/>
  <c r="I70" i="7"/>
  <c r="H70" i="7"/>
  <c r="G70" i="7"/>
  <c r="G72" i="7" s="1"/>
  <c r="I69" i="7"/>
  <c r="H69" i="7"/>
  <c r="G69" i="7"/>
  <c r="D71" i="7"/>
  <c r="D70" i="7"/>
  <c r="D69" i="7"/>
  <c r="J67" i="7"/>
  <c r="I67" i="7"/>
  <c r="H67" i="7"/>
  <c r="G67" i="7"/>
  <c r="J66" i="7"/>
  <c r="I66" i="7"/>
  <c r="H66" i="7"/>
  <c r="F66" i="7" s="1"/>
  <c r="G66" i="7"/>
  <c r="J65" i="7"/>
  <c r="I65" i="7"/>
  <c r="H65" i="7"/>
  <c r="G65" i="7"/>
  <c r="D67" i="7"/>
  <c r="D68" i="7" s="1"/>
  <c r="D66" i="7"/>
  <c r="D65" i="7"/>
  <c r="J63" i="7"/>
  <c r="I63" i="7"/>
  <c r="H63" i="7"/>
  <c r="H64" i="7" s="1"/>
  <c r="G63" i="7"/>
  <c r="J62" i="7"/>
  <c r="I62" i="7"/>
  <c r="H62" i="7"/>
  <c r="G62" i="7"/>
  <c r="J61" i="7"/>
  <c r="J64" i="7" s="1"/>
  <c r="I61" i="7"/>
  <c r="H61" i="7"/>
  <c r="G61" i="7"/>
  <c r="D63" i="7"/>
  <c r="D62" i="7"/>
  <c r="D61" i="7"/>
  <c r="D64" i="7" s="1"/>
  <c r="J59" i="7"/>
  <c r="I59" i="7"/>
  <c r="H59" i="7"/>
  <c r="G59" i="7"/>
  <c r="J58" i="7"/>
  <c r="J60" i="7" s="1"/>
  <c r="I58" i="7"/>
  <c r="H58" i="7"/>
  <c r="G58" i="7"/>
  <c r="F58" i="7" s="1"/>
  <c r="J57" i="7"/>
  <c r="I57" i="7"/>
  <c r="H57" i="7"/>
  <c r="G57" i="7"/>
  <c r="D59" i="7"/>
  <c r="D58" i="7"/>
  <c r="D57" i="7"/>
  <c r="D60" i="7" s="1"/>
  <c r="I55" i="7"/>
  <c r="H55" i="7"/>
  <c r="H56" i="7" s="1"/>
  <c r="G55" i="7"/>
  <c r="I54" i="7"/>
  <c r="H54" i="7"/>
  <c r="E54" i="7" s="1"/>
  <c r="G54" i="7"/>
  <c r="J56" i="7"/>
  <c r="I53" i="7"/>
  <c r="F53" i="7" s="1"/>
  <c r="H53" i="7"/>
  <c r="G53" i="7"/>
  <c r="D55" i="7"/>
  <c r="D54" i="7"/>
  <c r="D53" i="7"/>
  <c r="D56" i="7" s="1"/>
  <c r="J51" i="7"/>
  <c r="I51" i="7"/>
  <c r="H51" i="7"/>
  <c r="G51" i="7"/>
  <c r="J50" i="7"/>
  <c r="I50" i="7"/>
  <c r="H50" i="7"/>
  <c r="G50" i="7"/>
  <c r="J49" i="7"/>
  <c r="I49" i="7"/>
  <c r="H49" i="7"/>
  <c r="G49" i="7"/>
  <c r="D51" i="7"/>
  <c r="D50" i="7"/>
  <c r="D49" i="7"/>
  <c r="J47" i="7"/>
  <c r="I47" i="7"/>
  <c r="H47" i="7"/>
  <c r="H48" i="7" s="1"/>
  <c r="G47" i="7"/>
  <c r="J46" i="7"/>
  <c r="I46" i="7"/>
  <c r="H46" i="7"/>
  <c r="G46" i="7"/>
  <c r="G48" i="7" s="1"/>
  <c r="J45" i="7"/>
  <c r="J48" i="7" s="1"/>
  <c r="I45" i="7"/>
  <c r="F45" i="7" s="1"/>
  <c r="H45" i="7"/>
  <c r="G45" i="7"/>
  <c r="D47" i="7"/>
  <c r="D46" i="7"/>
  <c r="D45" i="7"/>
  <c r="J43" i="7"/>
  <c r="I43" i="7"/>
  <c r="H43" i="7"/>
  <c r="G43" i="7"/>
  <c r="J42" i="7"/>
  <c r="I42" i="7"/>
  <c r="H42" i="7"/>
  <c r="E42" i="7" s="1"/>
  <c r="K42" i="7" s="1"/>
  <c r="L42" i="7" s="1"/>
  <c r="G42" i="7"/>
  <c r="J41" i="7"/>
  <c r="I41" i="7"/>
  <c r="H41" i="7"/>
  <c r="G41" i="7"/>
  <c r="D43" i="7"/>
  <c r="D42" i="7"/>
  <c r="D41" i="7"/>
  <c r="J39" i="7"/>
  <c r="I39" i="7"/>
  <c r="H39" i="7"/>
  <c r="G39" i="7"/>
  <c r="J38" i="7"/>
  <c r="I38" i="7"/>
  <c r="H38" i="7"/>
  <c r="G38" i="7"/>
  <c r="J37" i="7"/>
  <c r="I37" i="7"/>
  <c r="H37" i="7"/>
  <c r="G37" i="7"/>
  <c r="D39" i="7"/>
  <c r="D38" i="7"/>
  <c r="D37" i="7"/>
  <c r="J35" i="7"/>
  <c r="I35" i="7"/>
  <c r="H35" i="7"/>
  <c r="G35" i="7"/>
  <c r="J34" i="7"/>
  <c r="I34" i="7"/>
  <c r="H34" i="7"/>
  <c r="F34" i="7" s="1"/>
  <c r="G34" i="7"/>
  <c r="J33" i="7"/>
  <c r="I33" i="7"/>
  <c r="H33" i="7"/>
  <c r="G33" i="7"/>
  <c r="D35" i="7"/>
  <c r="D36" i="7" s="1"/>
  <c r="D34" i="7"/>
  <c r="D33" i="7"/>
  <c r="J31" i="7"/>
  <c r="I31" i="7"/>
  <c r="H31" i="7"/>
  <c r="G31" i="7"/>
  <c r="F31" i="7" s="1"/>
  <c r="J30" i="7"/>
  <c r="I30" i="7"/>
  <c r="H30" i="7"/>
  <c r="G30" i="7"/>
  <c r="J29" i="7"/>
  <c r="I29" i="7"/>
  <c r="H29" i="7"/>
  <c r="G29" i="7"/>
  <c r="D31" i="7"/>
  <c r="D30" i="7"/>
  <c r="D29" i="7"/>
  <c r="J27" i="7"/>
  <c r="I27" i="7"/>
  <c r="H27" i="7"/>
  <c r="G27" i="7"/>
  <c r="J26" i="7"/>
  <c r="J28" i="7" s="1"/>
  <c r="I26" i="7"/>
  <c r="H26" i="7"/>
  <c r="F26" i="7" s="1"/>
  <c r="G26" i="7"/>
  <c r="J25" i="7"/>
  <c r="I25" i="7"/>
  <c r="H25" i="7"/>
  <c r="G25" i="7"/>
  <c r="D27" i="7"/>
  <c r="D28" i="7" s="1"/>
  <c r="D26" i="7"/>
  <c r="D25" i="7"/>
  <c r="J23" i="7"/>
  <c r="I23" i="7"/>
  <c r="H23" i="7"/>
  <c r="H24" i="7" s="1"/>
  <c r="G23" i="7"/>
  <c r="J22" i="7"/>
  <c r="I22" i="7"/>
  <c r="H22" i="7"/>
  <c r="G22" i="7"/>
  <c r="G24" i="7" s="1"/>
  <c r="J21" i="7"/>
  <c r="I21" i="7"/>
  <c r="H21" i="7"/>
  <c r="G21" i="7"/>
  <c r="D23" i="7"/>
  <c r="D22" i="7"/>
  <c r="D21" i="7"/>
  <c r="J19" i="7"/>
  <c r="I19" i="7"/>
  <c r="H19" i="7"/>
  <c r="G19" i="7"/>
  <c r="J18" i="7"/>
  <c r="I18" i="7"/>
  <c r="I20" i="7" s="1"/>
  <c r="H18" i="7"/>
  <c r="G18" i="7"/>
  <c r="J17" i="7"/>
  <c r="I17" i="7"/>
  <c r="H17" i="7"/>
  <c r="G17" i="7"/>
  <c r="D19" i="7"/>
  <c r="D15" i="7" s="1"/>
  <c r="D18" i="7"/>
  <c r="D17" i="7"/>
  <c r="J11" i="7"/>
  <c r="I11" i="7"/>
  <c r="H11" i="7"/>
  <c r="G11" i="7"/>
  <c r="J10" i="7"/>
  <c r="I10" i="7"/>
  <c r="H10" i="7"/>
  <c r="G10" i="7"/>
  <c r="J9" i="7"/>
  <c r="I9" i="7"/>
  <c r="H9" i="7"/>
  <c r="G9" i="7"/>
  <c r="D11" i="7"/>
  <c r="D10" i="7"/>
  <c r="D9" i="7"/>
  <c r="J173" i="7"/>
  <c r="F171" i="7"/>
  <c r="E171" i="7"/>
  <c r="J168" i="7"/>
  <c r="H168" i="7"/>
  <c r="G168" i="7"/>
  <c r="J167" i="7"/>
  <c r="I167" i="7"/>
  <c r="H167" i="7"/>
  <c r="G167" i="7"/>
  <c r="F167" i="7"/>
  <c r="D167" i="7"/>
  <c r="H166" i="7"/>
  <c r="G166" i="7"/>
  <c r="D166" i="7"/>
  <c r="E163" i="7"/>
  <c r="K163" i="7" s="1"/>
  <c r="L163" i="7" s="1"/>
  <c r="D159" i="7"/>
  <c r="G155" i="7"/>
  <c r="H150" i="7"/>
  <c r="D150" i="7"/>
  <c r="G149" i="7"/>
  <c r="D142" i="7"/>
  <c r="F140" i="7"/>
  <c r="G138" i="7"/>
  <c r="E136" i="7"/>
  <c r="K136" i="7" s="1"/>
  <c r="L136" i="7" s="1"/>
  <c r="H134" i="7"/>
  <c r="J130" i="7"/>
  <c r="F128" i="7"/>
  <c r="J126" i="7"/>
  <c r="I122" i="7"/>
  <c r="F120" i="7"/>
  <c r="F117" i="7"/>
  <c r="F115" i="7"/>
  <c r="D114" i="7"/>
  <c r="J109" i="7"/>
  <c r="H105" i="7"/>
  <c r="D105" i="7"/>
  <c r="E103" i="7"/>
  <c r="K103" i="7" s="1"/>
  <c r="L103" i="7" s="1"/>
  <c r="F103" i="7"/>
  <c r="F102" i="7"/>
  <c r="G101" i="7"/>
  <c r="F100" i="7"/>
  <c r="E99" i="7"/>
  <c r="K99" i="7" s="1"/>
  <c r="L99" i="7" s="1"/>
  <c r="J96" i="7"/>
  <c r="I96" i="7"/>
  <c r="H96" i="7"/>
  <c r="E95" i="7"/>
  <c r="K95" i="7" s="1"/>
  <c r="L95" i="7" s="1"/>
  <c r="I92" i="7"/>
  <c r="F91" i="7"/>
  <c r="E91" i="7"/>
  <c r="K91" i="7" s="1"/>
  <c r="F90" i="7"/>
  <c r="E86" i="7"/>
  <c r="H84" i="7"/>
  <c r="F82" i="7"/>
  <c r="E82" i="7"/>
  <c r="K82" i="7" s="1"/>
  <c r="L82" i="7" s="1"/>
  <c r="J80" i="7"/>
  <c r="F79" i="7"/>
  <c r="E75" i="7"/>
  <c r="I72" i="7"/>
  <c r="F69" i="7"/>
  <c r="E69" i="7"/>
  <c r="J68" i="7"/>
  <c r="E66" i="7"/>
  <c r="K66" i="7" s="1"/>
  <c r="L66" i="7" s="1"/>
  <c r="F62" i="7"/>
  <c r="H60" i="7"/>
  <c r="K58" i="7"/>
  <c r="L58" i="7" s="1"/>
  <c r="E58" i="7"/>
  <c r="I56" i="7"/>
  <c r="G56" i="7"/>
  <c r="F54" i="7"/>
  <c r="H52" i="7"/>
  <c r="F51" i="7"/>
  <c r="F49" i="7"/>
  <c r="D48" i="7"/>
  <c r="E46" i="7"/>
  <c r="I44" i="7"/>
  <c r="H44" i="7"/>
  <c r="I40" i="7"/>
  <c r="J36" i="7"/>
  <c r="I36" i="7"/>
  <c r="F35" i="7"/>
  <c r="F33" i="7"/>
  <c r="E33" i="7"/>
  <c r="K33" i="7" s="1"/>
  <c r="L33" i="7" s="1"/>
  <c r="G32" i="7"/>
  <c r="D32" i="7"/>
  <c r="E30" i="7"/>
  <c r="K30" i="7" s="1"/>
  <c r="I28" i="7"/>
  <c r="G28" i="7"/>
  <c r="D24" i="7"/>
  <c r="E22" i="7"/>
  <c r="K22" i="7" s="1"/>
  <c r="L22" i="7" s="1"/>
  <c r="H20" i="7"/>
  <c r="E17" i="7"/>
  <c r="K17" i="7" s="1"/>
  <c r="L17" i="7" s="1"/>
  <c r="J12" i="7"/>
  <c r="I12" i="7"/>
  <c r="G12" i="7"/>
  <c r="K11" i="7"/>
  <c r="L11" i="7" s="1"/>
  <c r="E11" i="7"/>
  <c r="F10" i="7"/>
  <c r="E10" i="7"/>
  <c r="F9" i="7"/>
  <c r="J7" i="7"/>
  <c r="I7" i="7"/>
  <c r="G7" i="7"/>
  <c r="D7" i="7"/>
  <c r="J6" i="7"/>
  <c r="I6" i="7"/>
  <c r="H6" i="7"/>
  <c r="G6" i="7"/>
  <c r="I5" i="7"/>
  <c r="H5" i="7"/>
  <c r="G5" i="7"/>
  <c r="J173" i="6"/>
  <c r="I173" i="6"/>
  <c r="E173" i="6" s="1"/>
  <c r="K173" i="6" s="1"/>
  <c r="L173" i="6" s="1"/>
  <c r="H173" i="6"/>
  <c r="G173" i="6"/>
  <c r="D173" i="6"/>
  <c r="F172" i="6"/>
  <c r="E172" i="6"/>
  <c r="K172" i="6" s="1"/>
  <c r="L172" i="6" s="1"/>
  <c r="F171" i="6"/>
  <c r="E171" i="6"/>
  <c r="K171" i="6" s="1"/>
  <c r="L171" i="6" s="1"/>
  <c r="F170" i="6"/>
  <c r="E170" i="6"/>
  <c r="K170" i="6" s="1"/>
  <c r="L170" i="6" s="1"/>
  <c r="J168" i="6"/>
  <c r="I168" i="6"/>
  <c r="H168" i="6"/>
  <c r="G168" i="6"/>
  <c r="D168" i="6"/>
  <c r="J167" i="6"/>
  <c r="I167" i="6"/>
  <c r="H167" i="6"/>
  <c r="G167" i="6"/>
  <c r="F167" i="6" s="1"/>
  <c r="D167" i="6"/>
  <c r="J166" i="6"/>
  <c r="I166" i="6"/>
  <c r="H166" i="6"/>
  <c r="G166" i="6"/>
  <c r="D166" i="6"/>
  <c r="J164" i="6"/>
  <c r="J165" i="6" s="1"/>
  <c r="I164" i="6"/>
  <c r="I165" i="6" s="1"/>
  <c r="H164" i="6"/>
  <c r="H165" i="6" s="1"/>
  <c r="D164" i="6"/>
  <c r="D165" i="6" s="1"/>
  <c r="F163" i="6"/>
  <c r="E163" i="6"/>
  <c r="K163" i="6" s="1"/>
  <c r="L163" i="6" s="1"/>
  <c r="F162" i="6"/>
  <c r="J159" i="6"/>
  <c r="I159" i="6"/>
  <c r="H159" i="6"/>
  <c r="D159" i="6"/>
  <c r="F158" i="6"/>
  <c r="E158" i="6"/>
  <c r="K158" i="6" s="1"/>
  <c r="L158" i="6" s="1"/>
  <c r="F157" i="6"/>
  <c r="E157" i="6"/>
  <c r="K157" i="6" s="1"/>
  <c r="L157" i="6" s="1"/>
  <c r="G159" i="6"/>
  <c r="F156" i="6"/>
  <c r="J155" i="6"/>
  <c r="I155" i="6"/>
  <c r="H155" i="6"/>
  <c r="H160" i="6" s="1"/>
  <c r="D155" i="6"/>
  <c r="D160" i="6" s="1"/>
  <c r="F154" i="6"/>
  <c r="E154" i="6"/>
  <c r="K154" i="6" s="1"/>
  <c r="L154" i="6" s="1"/>
  <c r="F153" i="6"/>
  <c r="E153" i="6"/>
  <c r="K153" i="6" s="1"/>
  <c r="L153" i="6" s="1"/>
  <c r="G155" i="6"/>
  <c r="F155" i="6" s="1"/>
  <c r="F152" i="6"/>
  <c r="J150" i="6"/>
  <c r="I150" i="6"/>
  <c r="H150" i="6"/>
  <c r="G150" i="6"/>
  <c r="D150" i="6"/>
  <c r="J149" i="6"/>
  <c r="I149" i="6"/>
  <c r="H149" i="6"/>
  <c r="D149" i="6"/>
  <c r="J148" i="6"/>
  <c r="I148" i="6"/>
  <c r="H148" i="6"/>
  <c r="D148" i="6"/>
  <c r="J146" i="6"/>
  <c r="I146" i="6"/>
  <c r="H146" i="6"/>
  <c r="G146" i="6"/>
  <c r="F146" i="6" s="1"/>
  <c r="D146" i="6"/>
  <c r="F145" i="6"/>
  <c r="E145" i="6"/>
  <c r="K145" i="6" s="1"/>
  <c r="L145" i="6" s="1"/>
  <c r="F144" i="6"/>
  <c r="E144" i="6"/>
  <c r="K144" i="6" s="1"/>
  <c r="L144" i="6" s="1"/>
  <c r="F143" i="6"/>
  <c r="E143" i="6"/>
  <c r="K143" i="6" s="1"/>
  <c r="L143" i="6" s="1"/>
  <c r="J142" i="6"/>
  <c r="I142" i="6"/>
  <c r="H142" i="6"/>
  <c r="D142" i="6"/>
  <c r="F141" i="6"/>
  <c r="E141" i="6"/>
  <c r="K141" i="6" s="1"/>
  <c r="L141" i="6" s="1"/>
  <c r="F140" i="6"/>
  <c r="E140" i="6"/>
  <c r="K140" i="6" s="1"/>
  <c r="L140" i="6" s="1"/>
  <c r="G142" i="6"/>
  <c r="F139" i="6"/>
  <c r="J138" i="6"/>
  <c r="I138" i="6"/>
  <c r="H138" i="6"/>
  <c r="G138" i="6"/>
  <c r="F138" i="6" s="1"/>
  <c r="D138" i="6"/>
  <c r="F137" i="6"/>
  <c r="E137" i="6"/>
  <c r="K137" i="6" s="1"/>
  <c r="L137" i="6" s="1"/>
  <c r="F136" i="6"/>
  <c r="E136" i="6"/>
  <c r="K136" i="6" s="1"/>
  <c r="L136" i="6" s="1"/>
  <c r="F135" i="6"/>
  <c r="E135" i="6"/>
  <c r="K135" i="6" s="1"/>
  <c r="L135" i="6" s="1"/>
  <c r="J134" i="6"/>
  <c r="I134" i="6"/>
  <c r="H134" i="6"/>
  <c r="D134" i="6"/>
  <c r="F133" i="6"/>
  <c r="E133" i="6"/>
  <c r="K133" i="6" s="1"/>
  <c r="L133" i="6" s="1"/>
  <c r="F132" i="6"/>
  <c r="J130" i="6"/>
  <c r="I130" i="6"/>
  <c r="H130" i="6"/>
  <c r="D130" i="6"/>
  <c r="F129" i="6"/>
  <c r="E129" i="6"/>
  <c r="K129" i="6" s="1"/>
  <c r="L129" i="6" s="1"/>
  <c r="F128" i="6"/>
  <c r="J126" i="6"/>
  <c r="I126" i="6"/>
  <c r="H126" i="6"/>
  <c r="D126" i="6"/>
  <c r="F125" i="6"/>
  <c r="E125" i="6"/>
  <c r="K125" i="6" s="1"/>
  <c r="L125" i="6" s="1"/>
  <c r="F124" i="6"/>
  <c r="J122" i="6"/>
  <c r="I122" i="6"/>
  <c r="H122" i="6"/>
  <c r="D122" i="6"/>
  <c r="F121" i="6"/>
  <c r="E121" i="6"/>
  <c r="K121" i="6" s="1"/>
  <c r="L121" i="6" s="1"/>
  <c r="F120" i="6"/>
  <c r="J118" i="6"/>
  <c r="I118" i="6"/>
  <c r="H118" i="6"/>
  <c r="G118" i="6"/>
  <c r="F118" i="6" s="1"/>
  <c r="D118" i="6"/>
  <c r="F117" i="6"/>
  <c r="E117" i="6"/>
  <c r="K117" i="6" s="1"/>
  <c r="L117" i="6" s="1"/>
  <c r="F116" i="6"/>
  <c r="E116" i="6"/>
  <c r="K116" i="6" s="1"/>
  <c r="L116" i="6" s="1"/>
  <c r="F115" i="6"/>
  <c r="E115" i="6"/>
  <c r="K115" i="6" s="1"/>
  <c r="L115" i="6" s="1"/>
  <c r="J114" i="6"/>
  <c r="I114" i="6"/>
  <c r="H114" i="6"/>
  <c r="G114" i="6"/>
  <c r="F114" i="6" s="1"/>
  <c r="E114" i="6"/>
  <c r="D114" i="6"/>
  <c r="F113" i="6"/>
  <c r="E113" i="6"/>
  <c r="K113" i="6" s="1"/>
  <c r="L113" i="6" s="1"/>
  <c r="F112" i="6"/>
  <c r="E112" i="6"/>
  <c r="K112" i="6" s="1"/>
  <c r="L112" i="6" s="1"/>
  <c r="K111" i="6"/>
  <c r="L111" i="6" s="1"/>
  <c r="F111" i="6"/>
  <c r="E111" i="6"/>
  <c r="J109" i="6"/>
  <c r="I109" i="6"/>
  <c r="H109" i="6"/>
  <c r="D109" i="6"/>
  <c r="F108" i="6"/>
  <c r="E108" i="6"/>
  <c r="K108" i="6" s="1"/>
  <c r="L108" i="6" s="1"/>
  <c r="F107" i="6"/>
  <c r="E107" i="6"/>
  <c r="K107" i="6" s="1"/>
  <c r="L107" i="6" s="1"/>
  <c r="G109" i="6"/>
  <c r="F106" i="6"/>
  <c r="J105" i="6"/>
  <c r="I105" i="6"/>
  <c r="H105" i="6"/>
  <c r="D105" i="6"/>
  <c r="F104" i="6"/>
  <c r="E104" i="6"/>
  <c r="K104" i="6" s="1"/>
  <c r="L104" i="6" s="1"/>
  <c r="F103" i="6"/>
  <c r="E103" i="6"/>
  <c r="K103" i="6" s="1"/>
  <c r="L103" i="6" s="1"/>
  <c r="G105" i="6"/>
  <c r="F105" i="6" s="1"/>
  <c r="F102" i="6"/>
  <c r="J101" i="6"/>
  <c r="I101" i="6"/>
  <c r="I110" i="6" s="1"/>
  <c r="H101" i="6"/>
  <c r="G101" i="6"/>
  <c r="F101" i="6" s="1"/>
  <c r="D101" i="6"/>
  <c r="D110" i="6" s="1"/>
  <c r="F100" i="6"/>
  <c r="E100" i="6"/>
  <c r="K100" i="6" s="1"/>
  <c r="L100" i="6" s="1"/>
  <c r="F99" i="6"/>
  <c r="E99" i="6"/>
  <c r="K99" i="6" s="1"/>
  <c r="L99" i="6" s="1"/>
  <c r="K98" i="6"/>
  <c r="L98" i="6" s="1"/>
  <c r="F98" i="6"/>
  <c r="E98" i="6"/>
  <c r="J96" i="6"/>
  <c r="I96" i="6"/>
  <c r="H96" i="6"/>
  <c r="G96" i="6"/>
  <c r="F96" i="6" s="1"/>
  <c r="D96" i="6"/>
  <c r="F95" i="6"/>
  <c r="E95" i="6"/>
  <c r="K95" i="6" s="1"/>
  <c r="L95" i="6" s="1"/>
  <c r="K94" i="6"/>
  <c r="L94" i="6" s="1"/>
  <c r="F94" i="6"/>
  <c r="E94" i="6"/>
  <c r="F93" i="6"/>
  <c r="E93" i="6"/>
  <c r="K93" i="6" s="1"/>
  <c r="L93" i="6" s="1"/>
  <c r="J92" i="6"/>
  <c r="I92" i="6"/>
  <c r="H92" i="6"/>
  <c r="D92" i="6"/>
  <c r="F91" i="6"/>
  <c r="F90" i="6"/>
  <c r="J88" i="6"/>
  <c r="I88" i="6"/>
  <c r="H88" i="6"/>
  <c r="G88" i="6"/>
  <c r="D88" i="6"/>
  <c r="K87" i="6"/>
  <c r="L87" i="6" s="1"/>
  <c r="F87" i="6"/>
  <c r="E87" i="6"/>
  <c r="F86" i="6"/>
  <c r="E86" i="6"/>
  <c r="K86" i="6" s="1"/>
  <c r="L86" i="6" s="1"/>
  <c r="F85" i="6"/>
  <c r="E85" i="6"/>
  <c r="K85" i="6" s="1"/>
  <c r="L85" i="6" s="1"/>
  <c r="J84" i="6"/>
  <c r="I84" i="6"/>
  <c r="H84" i="6"/>
  <c r="G84" i="6"/>
  <c r="F84" i="6" s="1"/>
  <c r="D84" i="6"/>
  <c r="F83" i="6"/>
  <c r="E83" i="6"/>
  <c r="K83" i="6" s="1"/>
  <c r="L83" i="6" s="1"/>
  <c r="K82" i="6"/>
  <c r="L82" i="6" s="1"/>
  <c r="F82" i="6"/>
  <c r="E82" i="6"/>
  <c r="F81" i="6"/>
  <c r="E81" i="6"/>
  <c r="K81" i="6" s="1"/>
  <c r="L81" i="6" s="1"/>
  <c r="J80" i="6"/>
  <c r="I80" i="6"/>
  <c r="H80" i="6"/>
  <c r="G80" i="6"/>
  <c r="D80" i="6"/>
  <c r="K79" i="6"/>
  <c r="L79" i="6" s="1"/>
  <c r="F79" i="6"/>
  <c r="E79" i="6"/>
  <c r="K78" i="6"/>
  <c r="L78" i="6" s="1"/>
  <c r="E78" i="6"/>
  <c r="F77" i="6"/>
  <c r="E77" i="6"/>
  <c r="K77" i="6" s="1"/>
  <c r="L77" i="6" s="1"/>
  <c r="J76" i="6"/>
  <c r="I76" i="6"/>
  <c r="H76" i="6"/>
  <c r="D76" i="6"/>
  <c r="F75" i="6"/>
  <c r="E75" i="6"/>
  <c r="K75" i="6" s="1"/>
  <c r="L75" i="6" s="1"/>
  <c r="F74" i="6"/>
  <c r="F73" i="6"/>
  <c r="E73" i="6"/>
  <c r="K73" i="6" s="1"/>
  <c r="L73" i="6" s="1"/>
  <c r="J72" i="6"/>
  <c r="I72" i="6"/>
  <c r="H72" i="6"/>
  <c r="G72" i="6"/>
  <c r="E72" i="6" s="1"/>
  <c r="K72" i="6" s="1"/>
  <c r="L72" i="6" s="1"/>
  <c r="D72" i="6"/>
  <c r="F71" i="6"/>
  <c r="E71" i="6"/>
  <c r="K71" i="6" s="1"/>
  <c r="L71" i="6" s="1"/>
  <c r="F70" i="6"/>
  <c r="E70" i="6"/>
  <c r="K70" i="6" s="1"/>
  <c r="L70" i="6" s="1"/>
  <c r="F69" i="6"/>
  <c r="E69" i="6"/>
  <c r="K69" i="6" s="1"/>
  <c r="L69" i="6" s="1"/>
  <c r="J68" i="6"/>
  <c r="I68" i="6"/>
  <c r="H68" i="6"/>
  <c r="D68" i="6"/>
  <c r="F67" i="6"/>
  <c r="E67" i="6"/>
  <c r="K67" i="6" s="1"/>
  <c r="L67" i="6" s="1"/>
  <c r="F66" i="6"/>
  <c r="G68" i="6"/>
  <c r="F68" i="6" s="1"/>
  <c r="F65" i="6"/>
  <c r="J64" i="6"/>
  <c r="I64" i="6"/>
  <c r="H64" i="6"/>
  <c r="D64" i="6"/>
  <c r="F63" i="6"/>
  <c r="E63" i="6"/>
  <c r="K63" i="6" s="1"/>
  <c r="L63" i="6" s="1"/>
  <c r="F61" i="6"/>
  <c r="J60" i="6"/>
  <c r="I60" i="6"/>
  <c r="H60" i="6"/>
  <c r="G60" i="6"/>
  <c r="D60" i="6"/>
  <c r="F59" i="6"/>
  <c r="E59" i="6"/>
  <c r="K59" i="6" s="1"/>
  <c r="L59" i="6" s="1"/>
  <c r="F58" i="6"/>
  <c r="E58" i="6"/>
  <c r="K58" i="6" s="1"/>
  <c r="L58" i="6" s="1"/>
  <c r="F57" i="6"/>
  <c r="E57" i="6"/>
  <c r="K57" i="6" s="1"/>
  <c r="L57" i="6" s="1"/>
  <c r="J56" i="6"/>
  <c r="I56" i="6"/>
  <c r="H56" i="6"/>
  <c r="G56" i="6"/>
  <c r="D56" i="6"/>
  <c r="K55" i="6"/>
  <c r="L55" i="6" s="1"/>
  <c r="F55" i="6"/>
  <c r="E55" i="6"/>
  <c r="F54" i="6"/>
  <c r="E54" i="6"/>
  <c r="K54" i="6" s="1"/>
  <c r="L54" i="6" s="1"/>
  <c r="L53" i="6"/>
  <c r="K53" i="6"/>
  <c r="F53" i="6"/>
  <c r="E53" i="6"/>
  <c r="J52" i="6"/>
  <c r="I52" i="6"/>
  <c r="H52" i="6"/>
  <c r="D52" i="6"/>
  <c r="F51" i="6"/>
  <c r="E51" i="6"/>
  <c r="K51" i="6" s="1"/>
  <c r="L51" i="6" s="1"/>
  <c r="K50" i="6"/>
  <c r="L50" i="6" s="1"/>
  <c r="F50" i="6"/>
  <c r="E50" i="6"/>
  <c r="F49" i="6"/>
  <c r="J48" i="6"/>
  <c r="I48" i="6"/>
  <c r="H48" i="6"/>
  <c r="G48" i="6"/>
  <c r="D48" i="6"/>
  <c r="K47" i="6"/>
  <c r="L47" i="6" s="1"/>
  <c r="F47" i="6"/>
  <c r="E47" i="6"/>
  <c r="K46" i="6"/>
  <c r="L46" i="6" s="1"/>
  <c r="F46" i="6"/>
  <c r="E46" i="6"/>
  <c r="K45" i="6"/>
  <c r="L45" i="6" s="1"/>
  <c r="F45" i="6"/>
  <c r="E45" i="6"/>
  <c r="J44" i="6"/>
  <c r="I44" i="6"/>
  <c r="H44" i="6"/>
  <c r="F44" i="6" s="1"/>
  <c r="D44" i="6"/>
  <c r="F43" i="6"/>
  <c r="E43" i="6"/>
  <c r="K43" i="6" s="1"/>
  <c r="L43" i="6" s="1"/>
  <c r="G44" i="6"/>
  <c r="E41" i="6"/>
  <c r="K41" i="6" s="1"/>
  <c r="L41" i="6" s="1"/>
  <c r="J40" i="6"/>
  <c r="I40" i="6"/>
  <c r="H40" i="6"/>
  <c r="G40" i="6"/>
  <c r="D40" i="6"/>
  <c r="E38" i="6"/>
  <c r="K38" i="6" s="1"/>
  <c r="L38" i="6" s="1"/>
  <c r="F38" i="6"/>
  <c r="F37" i="6"/>
  <c r="E37" i="6"/>
  <c r="K37" i="6" s="1"/>
  <c r="L37" i="6" s="1"/>
  <c r="J36" i="6"/>
  <c r="I36" i="6"/>
  <c r="H36" i="6"/>
  <c r="G36" i="6"/>
  <c r="D36" i="6"/>
  <c r="K35" i="6"/>
  <c r="L35" i="6" s="1"/>
  <c r="F35" i="6"/>
  <c r="E35" i="6"/>
  <c r="F34" i="6"/>
  <c r="E34" i="6"/>
  <c r="K34" i="6" s="1"/>
  <c r="L34" i="6" s="1"/>
  <c r="F33" i="6"/>
  <c r="E33" i="6"/>
  <c r="K33" i="6" s="1"/>
  <c r="L33" i="6" s="1"/>
  <c r="J32" i="6"/>
  <c r="I32" i="6"/>
  <c r="H32" i="6"/>
  <c r="G32" i="6"/>
  <c r="F32" i="6" s="1"/>
  <c r="D32" i="6"/>
  <c r="F31" i="6"/>
  <c r="E31" i="6"/>
  <c r="K31" i="6" s="1"/>
  <c r="L31" i="6" s="1"/>
  <c r="F30" i="6"/>
  <c r="E30" i="6"/>
  <c r="K30" i="6" s="1"/>
  <c r="L30" i="6" s="1"/>
  <c r="K29" i="6"/>
  <c r="L29" i="6" s="1"/>
  <c r="F29" i="6"/>
  <c r="E29" i="6"/>
  <c r="J28" i="6"/>
  <c r="I28" i="6"/>
  <c r="H28" i="6"/>
  <c r="G28" i="6"/>
  <c r="D28" i="6"/>
  <c r="K26" i="6"/>
  <c r="L26" i="6" s="1"/>
  <c r="E26" i="6"/>
  <c r="F25" i="6"/>
  <c r="E25" i="6"/>
  <c r="K25" i="6" s="1"/>
  <c r="L25" i="6" s="1"/>
  <c r="J24" i="6"/>
  <c r="I24" i="6"/>
  <c r="H24" i="6"/>
  <c r="D24" i="6"/>
  <c r="F23" i="6"/>
  <c r="E22" i="6"/>
  <c r="K22" i="6" s="1"/>
  <c r="L22" i="6" s="1"/>
  <c r="F21" i="6"/>
  <c r="J20" i="6"/>
  <c r="I20" i="6"/>
  <c r="H20" i="6"/>
  <c r="D20" i="6"/>
  <c r="F19" i="6"/>
  <c r="E18" i="6"/>
  <c r="K18" i="6" s="1"/>
  <c r="L18" i="6" s="1"/>
  <c r="F17" i="6"/>
  <c r="E17" i="6"/>
  <c r="K17" i="6" s="1"/>
  <c r="L17" i="6" s="1"/>
  <c r="J15" i="6"/>
  <c r="I15" i="6"/>
  <c r="H15" i="6"/>
  <c r="D15" i="6"/>
  <c r="J14" i="6"/>
  <c r="I14" i="6"/>
  <c r="H14" i="6"/>
  <c r="D14" i="6"/>
  <c r="J13" i="6"/>
  <c r="I13" i="6"/>
  <c r="H13" i="6"/>
  <c r="D13" i="6"/>
  <c r="J12" i="6"/>
  <c r="I12" i="6"/>
  <c r="H12" i="6"/>
  <c r="G12" i="6"/>
  <c r="E12" i="6"/>
  <c r="D12" i="6"/>
  <c r="K11" i="6"/>
  <c r="L11" i="6" s="1"/>
  <c r="F11" i="6"/>
  <c r="E11" i="6"/>
  <c r="K10" i="6"/>
  <c r="L10" i="6" s="1"/>
  <c r="F10" i="6"/>
  <c r="E10" i="6"/>
  <c r="L9" i="6"/>
  <c r="K9" i="6"/>
  <c r="F9" i="6"/>
  <c r="E9" i="6"/>
  <c r="J7" i="6"/>
  <c r="I7" i="6"/>
  <c r="H7" i="6"/>
  <c r="G7" i="6"/>
  <c r="D7" i="6"/>
  <c r="J6" i="6"/>
  <c r="I6" i="6"/>
  <c r="H6" i="6"/>
  <c r="G6" i="6"/>
  <c r="F6" i="6" s="1"/>
  <c r="D6" i="6"/>
  <c r="J5" i="6"/>
  <c r="I5" i="6"/>
  <c r="H5" i="6"/>
  <c r="G5" i="6"/>
  <c r="D5" i="6"/>
  <c r="D8" i="6" s="1"/>
  <c r="J15" i="2"/>
  <c r="J14" i="2"/>
  <c r="J13" i="2"/>
  <c r="J28" i="2"/>
  <c r="J24" i="2"/>
  <c r="E145" i="7" l="1"/>
  <c r="E116" i="7"/>
  <c r="K116" i="7" s="1"/>
  <c r="L116" i="7" s="1"/>
  <c r="E117" i="7"/>
  <c r="D187" i="6"/>
  <c r="D118" i="7"/>
  <c r="K145" i="7"/>
  <c r="L145" i="7" s="1"/>
  <c r="J169" i="6"/>
  <c r="I175" i="6"/>
  <c r="E167" i="7"/>
  <c r="K171" i="7"/>
  <c r="L171" i="7" s="1"/>
  <c r="G173" i="7"/>
  <c r="F170" i="7"/>
  <c r="H169" i="6"/>
  <c r="E167" i="6"/>
  <c r="E168" i="6"/>
  <c r="K168" i="6" s="1"/>
  <c r="L168" i="6" s="1"/>
  <c r="D168" i="7"/>
  <c r="D173" i="7"/>
  <c r="E162" i="7"/>
  <c r="I164" i="7"/>
  <c r="I160" i="6"/>
  <c r="F156" i="7"/>
  <c r="E150" i="6"/>
  <c r="J160" i="6"/>
  <c r="E158" i="7"/>
  <c r="H159" i="7"/>
  <c r="E156" i="7"/>
  <c r="H148" i="7"/>
  <c r="J149" i="7"/>
  <c r="G159" i="7"/>
  <c r="I159" i="7"/>
  <c r="E153" i="7"/>
  <c r="F152" i="7"/>
  <c r="I155" i="7"/>
  <c r="E155" i="7" s="1"/>
  <c r="J148" i="7"/>
  <c r="F153" i="7"/>
  <c r="H151" i="6"/>
  <c r="J151" i="6"/>
  <c r="J155" i="7"/>
  <c r="D151" i="6"/>
  <c r="K150" i="6"/>
  <c r="L150" i="6" s="1"/>
  <c r="D155" i="7"/>
  <c r="D148" i="7"/>
  <c r="E143" i="7"/>
  <c r="H146" i="7"/>
  <c r="F143" i="7"/>
  <c r="E144" i="7"/>
  <c r="F145" i="7"/>
  <c r="E146" i="6"/>
  <c r="K146" i="6" s="1"/>
  <c r="L146" i="6" s="1"/>
  <c r="D146" i="7"/>
  <c r="E140" i="7"/>
  <c r="F139" i="7"/>
  <c r="F136" i="7"/>
  <c r="F135" i="7"/>
  <c r="E137" i="7"/>
  <c r="J138" i="7"/>
  <c r="E138" i="6"/>
  <c r="K138" i="6" s="1"/>
  <c r="L138" i="6" s="1"/>
  <c r="I138" i="7"/>
  <c r="I147" i="6"/>
  <c r="E133" i="7"/>
  <c r="F132" i="7"/>
  <c r="F133" i="7"/>
  <c r="I134" i="7"/>
  <c r="D134" i="7"/>
  <c r="E129" i="7"/>
  <c r="I130" i="7"/>
  <c r="F129" i="7"/>
  <c r="H147" i="6"/>
  <c r="E125" i="7"/>
  <c r="F125" i="7"/>
  <c r="I126" i="7"/>
  <c r="D126" i="7"/>
  <c r="K124" i="7"/>
  <c r="J122" i="7"/>
  <c r="E120" i="7"/>
  <c r="J147" i="6"/>
  <c r="D147" i="6"/>
  <c r="D122" i="7"/>
  <c r="K120" i="7"/>
  <c r="K115" i="7"/>
  <c r="L115" i="7" s="1"/>
  <c r="K117" i="7"/>
  <c r="L117" i="7" s="1"/>
  <c r="I118" i="7"/>
  <c r="J118" i="7"/>
  <c r="E118" i="6"/>
  <c r="K118" i="6" s="1"/>
  <c r="L118" i="6" s="1"/>
  <c r="H118" i="7"/>
  <c r="J114" i="7"/>
  <c r="I114" i="7"/>
  <c r="F113" i="7"/>
  <c r="H114" i="7"/>
  <c r="E112" i="7"/>
  <c r="K114" i="6"/>
  <c r="L114" i="6" s="1"/>
  <c r="K108" i="7"/>
  <c r="L108" i="7" s="1"/>
  <c r="H110" i="6"/>
  <c r="G109" i="7"/>
  <c r="F108" i="7"/>
  <c r="I109" i="7"/>
  <c r="J110" i="6"/>
  <c r="E109" i="6"/>
  <c r="K109" i="6" s="1"/>
  <c r="L109" i="6" s="1"/>
  <c r="F109" i="6"/>
  <c r="I105" i="7"/>
  <c r="E101" i="6"/>
  <c r="F99" i="7"/>
  <c r="E100" i="7"/>
  <c r="H101" i="7"/>
  <c r="D101" i="7"/>
  <c r="K101" i="6"/>
  <c r="L101" i="6" s="1"/>
  <c r="K98" i="7"/>
  <c r="E93" i="7"/>
  <c r="E94" i="7"/>
  <c r="F93" i="7"/>
  <c r="E96" i="6"/>
  <c r="K96" i="6"/>
  <c r="L96" i="6" s="1"/>
  <c r="J92" i="7"/>
  <c r="H92" i="7"/>
  <c r="L91" i="7"/>
  <c r="F86" i="7"/>
  <c r="K86" i="7"/>
  <c r="G88" i="7"/>
  <c r="E85" i="7"/>
  <c r="E87" i="7"/>
  <c r="K85" i="7"/>
  <c r="K87" i="7"/>
  <c r="E81" i="7"/>
  <c r="I84" i="7"/>
  <c r="J84" i="7"/>
  <c r="E84" i="6"/>
  <c r="K84" i="6" s="1"/>
  <c r="L84" i="6" s="1"/>
  <c r="E83" i="7"/>
  <c r="K83" i="7"/>
  <c r="K79" i="7"/>
  <c r="L79" i="7" s="1"/>
  <c r="I80" i="7"/>
  <c r="F78" i="7"/>
  <c r="D80" i="7"/>
  <c r="F75" i="7"/>
  <c r="E74" i="7"/>
  <c r="J13" i="7"/>
  <c r="I76" i="7"/>
  <c r="H76" i="7"/>
  <c r="J76" i="7"/>
  <c r="J97" i="6"/>
  <c r="D76" i="7"/>
  <c r="K75" i="7"/>
  <c r="J72" i="7"/>
  <c r="F70" i="7"/>
  <c r="E71" i="7"/>
  <c r="F71" i="7"/>
  <c r="K69" i="7"/>
  <c r="E67" i="7"/>
  <c r="E68" i="6"/>
  <c r="K68" i="6" s="1"/>
  <c r="L68" i="6" s="1"/>
  <c r="F67" i="7"/>
  <c r="E65" i="7"/>
  <c r="I68" i="7"/>
  <c r="F65" i="7"/>
  <c r="H68" i="7"/>
  <c r="E63" i="7"/>
  <c r="F63" i="7"/>
  <c r="I64" i="7"/>
  <c r="F59" i="7"/>
  <c r="E59" i="7"/>
  <c r="I13" i="7"/>
  <c r="G60" i="7"/>
  <c r="F57" i="7"/>
  <c r="I60" i="7"/>
  <c r="F60" i="6"/>
  <c r="K54" i="7"/>
  <c r="L54" i="7" s="1"/>
  <c r="E56" i="6"/>
  <c r="E55" i="7"/>
  <c r="F55" i="7"/>
  <c r="K56" i="6"/>
  <c r="L56" i="6" s="1"/>
  <c r="D13" i="7"/>
  <c r="I15" i="7"/>
  <c r="E51" i="7"/>
  <c r="I52" i="7"/>
  <c r="J52" i="7"/>
  <c r="F50" i="7"/>
  <c r="E50" i="7"/>
  <c r="K51" i="7"/>
  <c r="D52" i="7"/>
  <c r="F46" i="7"/>
  <c r="I176" i="6"/>
  <c r="K46" i="7"/>
  <c r="L46" i="7" s="1"/>
  <c r="E47" i="7"/>
  <c r="E44" i="6"/>
  <c r="K44" i="6" s="1"/>
  <c r="L44" i="6" s="1"/>
  <c r="E41" i="7"/>
  <c r="J44" i="7"/>
  <c r="H16" i="6"/>
  <c r="D44" i="7"/>
  <c r="F37" i="7"/>
  <c r="J40" i="7"/>
  <c r="H176" i="6"/>
  <c r="E37" i="7"/>
  <c r="H40" i="7"/>
  <c r="E38" i="7"/>
  <c r="K38" i="7"/>
  <c r="D40" i="7"/>
  <c r="G36" i="7"/>
  <c r="H36" i="7"/>
  <c r="E35" i="7"/>
  <c r="H14" i="7"/>
  <c r="J15" i="7"/>
  <c r="F30" i="7"/>
  <c r="F29" i="7"/>
  <c r="J32" i="7"/>
  <c r="H32" i="7"/>
  <c r="L30" i="7"/>
  <c r="J14" i="7"/>
  <c r="E25" i="7"/>
  <c r="F25" i="7"/>
  <c r="H13" i="7"/>
  <c r="H28" i="7"/>
  <c r="J175" i="6"/>
  <c r="J24" i="7"/>
  <c r="J16" i="6"/>
  <c r="G14" i="7"/>
  <c r="H97" i="6"/>
  <c r="F22" i="7"/>
  <c r="I24" i="7"/>
  <c r="D175" i="6"/>
  <c r="F17" i="7"/>
  <c r="J20" i="7"/>
  <c r="I97" i="6"/>
  <c r="I14" i="7"/>
  <c r="G20" i="7"/>
  <c r="I16" i="6"/>
  <c r="F18" i="7"/>
  <c r="D14" i="7"/>
  <c r="F11" i="7"/>
  <c r="K10" i="7"/>
  <c r="L10" i="7" s="1"/>
  <c r="E9" i="7"/>
  <c r="J5" i="7"/>
  <c r="H12" i="7"/>
  <c r="F6" i="7"/>
  <c r="H7" i="7"/>
  <c r="D6" i="7"/>
  <c r="D12" i="7"/>
  <c r="F101" i="7"/>
  <c r="J110" i="7"/>
  <c r="H151" i="7"/>
  <c r="E114" i="7"/>
  <c r="F114" i="7"/>
  <c r="F159" i="7"/>
  <c r="H15" i="7"/>
  <c r="E18" i="7"/>
  <c r="E21" i="7"/>
  <c r="E26" i="7"/>
  <c r="E29" i="7"/>
  <c r="E31" i="7"/>
  <c r="I32" i="7"/>
  <c r="E34" i="7"/>
  <c r="F41" i="7"/>
  <c r="E45" i="7"/>
  <c r="F47" i="7"/>
  <c r="I48" i="7"/>
  <c r="E53" i="7"/>
  <c r="E57" i="7"/>
  <c r="L69" i="7"/>
  <c r="D72" i="7"/>
  <c r="F85" i="7"/>
  <c r="F87" i="7"/>
  <c r="I88" i="7"/>
  <c r="D92" i="7"/>
  <c r="K93" i="7"/>
  <c r="D96" i="7"/>
  <c r="F98" i="7"/>
  <c r="K100" i="7"/>
  <c r="E104" i="7"/>
  <c r="E106" i="7"/>
  <c r="E111" i="7"/>
  <c r="E113" i="7"/>
  <c r="F116" i="7"/>
  <c r="E121" i="7"/>
  <c r="F124" i="7"/>
  <c r="E135" i="7"/>
  <c r="F137" i="7"/>
  <c r="E139" i="7"/>
  <c r="G146" i="7"/>
  <c r="I148" i="7"/>
  <c r="I149" i="7"/>
  <c r="E152" i="7"/>
  <c r="H155" i="7"/>
  <c r="F157" i="7"/>
  <c r="F162" i="7"/>
  <c r="I166" i="7"/>
  <c r="E172" i="7"/>
  <c r="F48" i="7"/>
  <c r="D20" i="7"/>
  <c r="F21" i="7"/>
  <c r="F61" i="7"/>
  <c r="E70" i="7"/>
  <c r="G84" i="7"/>
  <c r="G96" i="7"/>
  <c r="F111" i="7"/>
  <c r="E170" i="7"/>
  <c r="F60" i="7"/>
  <c r="F168" i="7"/>
  <c r="F166" i="7"/>
  <c r="F112" i="7"/>
  <c r="E157" i="7"/>
  <c r="H169" i="7"/>
  <c r="D5" i="7"/>
  <c r="K9" i="7"/>
  <c r="F5" i="7"/>
  <c r="G8" i="7"/>
  <c r="F12" i="7"/>
  <c r="E12" i="7"/>
  <c r="F36" i="7"/>
  <c r="E36" i="7"/>
  <c r="G40" i="7"/>
  <c r="G44" i="7"/>
  <c r="F155" i="7"/>
  <c r="H8" i="7"/>
  <c r="F20" i="7"/>
  <c r="E20" i="7"/>
  <c r="F24" i="7"/>
  <c r="E24" i="7"/>
  <c r="F28" i="7"/>
  <c r="E28" i="7"/>
  <c r="F38" i="7"/>
  <c r="F42" i="7"/>
  <c r="F56" i="7"/>
  <c r="E56" i="7"/>
  <c r="K56" i="7" s="1"/>
  <c r="G142" i="7"/>
  <c r="E154" i="7"/>
  <c r="G150" i="7"/>
  <c r="F154" i="7"/>
  <c r="J169" i="7"/>
  <c r="E141" i="7"/>
  <c r="F141" i="7"/>
  <c r="F7" i="7"/>
  <c r="D8" i="7"/>
  <c r="F39" i="7"/>
  <c r="E39" i="7"/>
  <c r="F43" i="7"/>
  <c r="E43" i="7"/>
  <c r="G76" i="7"/>
  <c r="F73" i="7"/>
  <c r="E73" i="7"/>
  <c r="G13" i="7"/>
  <c r="E6" i="7"/>
  <c r="F19" i="7"/>
  <c r="E19" i="7"/>
  <c r="G15" i="7"/>
  <c r="F23" i="7"/>
  <c r="E23" i="7"/>
  <c r="F27" i="7"/>
  <c r="E27" i="7"/>
  <c r="F84" i="7"/>
  <c r="E138" i="7"/>
  <c r="D165" i="7"/>
  <c r="G105" i="7"/>
  <c r="E62" i="7"/>
  <c r="D169" i="7"/>
  <c r="G169" i="7"/>
  <c r="F173" i="7"/>
  <c r="D176" i="7"/>
  <c r="E49" i="7"/>
  <c r="G52" i="7"/>
  <c r="E61" i="7"/>
  <c r="G64" i="7"/>
  <c r="G68" i="7"/>
  <c r="F74" i="7"/>
  <c r="E101" i="7"/>
  <c r="E107" i="7"/>
  <c r="F123" i="7"/>
  <c r="G126" i="7"/>
  <c r="E123" i="7"/>
  <c r="F161" i="7"/>
  <c r="G164" i="7"/>
  <c r="E161" i="7"/>
  <c r="G148" i="7"/>
  <c r="K28" i="7"/>
  <c r="F77" i="7"/>
  <c r="G80" i="7"/>
  <c r="E77" i="7"/>
  <c r="F89" i="7"/>
  <c r="G92" i="7"/>
  <c r="E89" i="7"/>
  <c r="H110" i="7"/>
  <c r="F107" i="7"/>
  <c r="I147" i="7"/>
  <c r="F131" i="7"/>
  <c r="G134" i="7"/>
  <c r="E131" i="7"/>
  <c r="E173" i="7"/>
  <c r="F127" i="7"/>
  <c r="G130" i="7"/>
  <c r="E127" i="7"/>
  <c r="I8" i="7"/>
  <c r="F72" i="7"/>
  <c r="F119" i="7"/>
  <c r="G122" i="7"/>
  <c r="E119" i="7"/>
  <c r="E168" i="7"/>
  <c r="E78" i="7"/>
  <c r="E90" i="7"/>
  <c r="E128" i="7"/>
  <c r="E132" i="7"/>
  <c r="D147" i="7"/>
  <c r="E6" i="6"/>
  <c r="F5" i="6"/>
  <c r="G8" i="6"/>
  <c r="F28" i="6"/>
  <c r="E28" i="6"/>
  <c r="F48" i="6"/>
  <c r="E48" i="6"/>
  <c r="K48" i="6" s="1"/>
  <c r="L48" i="6" s="1"/>
  <c r="F62" i="6"/>
  <c r="E62" i="6"/>
  <c r="K62" i="6" s="1"/>
  <c r="L62" i="6" s="1"/>
  <c r="F127" i="6"/>
  <c r="G130" i="6"/>
  <c r="E127" i="6"/>
  <c r="K127" i="6" s="1"/>
  <c r="L127" i="6" s="1"/>
  <c r="I169" i="6"/>
  <c r="E166" i="6"/>
  <c r="K166" i="6" s="1"/>
  <c r="L166" i="6" s="1"/>
  <c r="H174" i="6"/>
  <c r="J176" i="6"/>
  <c r="H8" i="6"/>
  <c r="F12" i="6"/>
  <c r="G15" i="6"/>
  <c r="G176" i="6" s="1"/>
  <c r="D16" i="6"/>
  <c r="F18" i="6"/>
  <c r="E23" i="6"/>
  <c r="K23" i="6" s="1"/>
  <c r="L23" i="6" s="1"/>
  <c r="G24" i="6"/>
  <c r="F41" i="6"/>
  <c r="F56" i="6"/>
  <c r="F88" i="6"/>
  <c r="F150" i="6"/>
  <c r="E155" i="6"/>
  <c r="K155" i="6" s="1"/>
  <c r="L155" i="6" s="1"/>
  <c r="G160" i="6"/>
  <c r="F173" i="6"/>
  <c r="K6" i="6"/>
  <c r="D176" i="6"/>
  <c r="E159" i="6"/>
  <c r="K159" i="6" s="1"/>
  <c r="L159" i="6" s="1"/>
  <c r="F159" i="6"/>
  <c r="I174" i="6"/>
  <c r="I8" i="6"/>
  <c r="J174" i="6"/>
  <c r="H175" i="6"/>
  <c r="G13" i="6"/>
  <c r="D97" i="6"/>
  <c r="F22" i="6"/>
  <c r="E32" i="6"/>
  <c r="K32" i="6"/>
  <c r="L32" i="6" s="1"/>
  <c r="E66" i="6"/>
  <c r="K66" i="6" s="1"/>
  <c r="L66" i="6" s="1"/>
  <c r="F78" i="6"/>
  <c r="F131" i="6"/>
  <c r="G134" i="6"/>
  <c r="E131" i="6"/>
  <c r="K131" i="6" s="1"/>
  <c r="L131" i="6" s="1"/>
  <c r="F168" i="6"/>
  <c r="J8" i="6"/>
  <c r="F27" i="6"/>
  <c r="E27" i="6"/>
  <c r="K27" i="6" s="1"/>
  <c r="L27" i="6" s="1"/>
  <c r="F40" i="6"/>
  <c r="E40" i="6"/>
  <c r="K40" i="6" s="1"/>
  <c r="L40" i="6" s="1"/>
  <c r="D174" i="6"/>
  <c r="F7" i="6"/>
  <c r="E21" i="6"/>
  <c r="K21" i="6" s="1"/>
  <c r="L21" i="6" s="1"/>
  <c r="F26" i="6"/>
  <c r="F36" i="6"/>
  <c r="E36" i="6"/>
  <c r="K36" i="6" s="1"/>
  <c r="L36" i="6" s="1"/>
  <c r="F39" i="6"/>
  <c r="E39" i="6"/>
  <c r="K39" i="6" s="1"/>
  <c r="L39" i="6" s="1"/>
  <c r="F42" i="6"/>
  <c r="E42" i="6"/>
  <c r="K42" i="6" s="1"/>
  <c r="L42" i="6" s="1"/>
  <c r="G52" i="6"/>
  <c r="E49" i="6"/>
  <c r="K49" i="6" s="1"/>
  <c r="L49" i="6" s="1"/>
  <c r="G64" i="6"/>
  <c r="E61" i="6"/>
  <c r="K61" i="6" s="1"/>
  <c r="L61" i="6" s="1"/>
  <c r="E142" i="6"/>
  <c r="K142" i="6" s="1"/>
  <c r="L142" i="6" s="1"/>
  <c r="F142" i="6"/>
  <c r="F166" i="6"/>
  <c r="K12" i="6"/>
  <c r="L12" i="6" s="1"/>
  <c r="G14" i="6"/>
  <c r="E19" i="6"/>
  <c r="K19" i="6" s="1"/>
  <c r="L19" i="6" s="1"/>
  <c r="G20" i="6"/>
  <c r="K28" i="6"/>
  <c r="L28" i="6" s="1"/>
  <c r="E60" i="6"/>
  <c r="K60" i="6" s="1"/>
  <c r="L60" i="6" s="1"/>
  <c r="E74" i="6"/>
  <c r="K74" i="6" s="1"/>
  <c r="L74" i="6" s="1"/>
  <c r="G76" i="6"/>
  <c r="F80" i="6"/>
  <c r="E80" i="6"/>
  <c r="K80" i="6" s="1"/>
  <c r="L80" i="6" s="1"/>
  <c r="F119" i="6"/>
  <c r="G122" i="6"/>
  <c r="E119" i="6"/>
  <c r="K119" i="6" s="1"/>
  <c r="L119" i="6" s="1"/>
  <c r="F72" i="6"/>
  <c r="F89" i="6"/>
  <c r="G92" i="6"/>
  <c r="E89" i="6"/>
  <c r="K89" i="6" s="1"/>
  <c r="L89" i="6" s="1"/>
  <c r="I151" i="6"/>
  <c r="F161" i="6"/>
  <c r="G164" i="6"/>
  <c r="E161" i="6"/>
  <c r="K161" i="6" s="1"/>
  <c r="L161" i="6" s="1"/>
  <c r="G148" i="6"/>
  <c r="E105" i="6"/>
  <c r="K105" i="6" s="1"/>
  <c r="L105" i="6" s="1"/>
  <c r="G110" i="6"/>
  <c r="F123" i="6"/>
  <c r="G126" i="6"/>
  <c r="G147" i="6" s="1"/>
  <c r="E123" i="6"/>
  <c r="K123" i="6" s="1"/>
  <c r="L123" i="6" s="1"/>
  <c r="K167" i="6"/>
  <c r="L167" i="6" s="1"/>
  <c r="E65" i="6"/>
  <c r="K65" i="6" s="1"/>
  <c r="L65" i="6" s="1"/>
  <c r="E102" i="6"/>
  <c r="K102" i="6" s="1"/>
  <c r="L102" i="6" s="1"/>
  <c r="E106" i="6"/>
  <c r="K106" i="6" s="1"/>
  <c r="L106" i="6" s="1"/>
  <c r="E139" i="6"/>
  <c r="K139" i="6" s="1"/>
  <c r="L139" i="6" s="1"/>
  <c r="G149" i="6"/>
  <c r="E152" i="6"/>
  <c r="K152" i="6" s="1"/>
  <c r="L152" i="6" s="1"/>
  <c r="E156" i="6"/>
  <c r="K156" i="6" s="1"/>
  <c r="L156" i="6" s="1"/>
  <c r="G169" i="6"/>
  <c r="E88" i="6"/>
  <c r="K88" i="6" s="1"/>
  <c r="L88" i="6" s="1"/>
  <c r="E91" i="6"/>
  <c r="K91" i="6" s="1"/>
  <c r="L91" i="6" s="1"/>
  <c r="E90" i="6"/>
  <c r="K90" i="6" s="1"/>
  <c r="L90" i="6" s="1"/>
  <c r="E120" i="6"/>
  <c r="K120" i="6" s="1"/>
  <c r="L120" i="6" s="1"/>
  <c r="E124" i="6"/>
  <c r="K124" i="6" s="1"/>
  <c r="L124" i="6" s="1"/>
  <c r="E128" i="6"/>
  <c r="K128" i="6" s="1"/>
  <c r="L128" i="6" s="1"/>
  <c r="E132" i="6"/>
  <c r="K132" i="6" s="1"/>
  <c r="L132" i="6" s="1"/>
  <c r="E162" i="6"/>
  <c r="K162" i="6" s="1"/>
  <c r="L162" i="6" s="1"/>
  <c r="D169" i="6"/>
  <c r="I164" i="2"/>
  <c r="I165" i="2" s="1"/>
  <c r="H164" i="2"/>
  <c r="I159" i="2"/>
  <c r="H159" i="2"/>
  <c r="I155" i="2"/>
  <c r="H155" i="2"/>
  <c r="I146" i="2"/>
  <c r="H146" i="2"/>
  <c r="I142" i="2"/>
  <c r="H142" i="2"/>
  <c r="I138" i="2"/>
  <c r="H138" i="2"/>
  <c r="I134" i="2"/>
  <c r="H134" i="2"/>
  <c r="I130" i="2"/>
  <c r="H130" i="2"/>
  <c r="I126" i="2"/>
  <c r="H126" i="2"/>
  <c r="I122" i="2"/>
  <c r="H122" i="2"/>
  <c r="I118" i="2"/>
  <c r="H118" i="2"/>
  <c r="I114" i="2"/>
  <c r="H114" i="2"/>
  <c r="H147" i="2" s="1"/>
  <c r="I109" i="2"/>
  <c r="H109" i="2"/>
  <c r="H110" i="2" s="1"/>
  <c r="I105" i="2"/>
  <c r="H105" i="2"/>
  <c r="I101" i="2"/>
  <c r="H101" i="2"/>
  <c r="I96" i="2"/>
  <c r="H96" i="2"/>
  <c r="I92" i="2"/>
  <c r="H92" i="2"/>
  <c r="I88" i="2"/>
  <c r="H88" i="2"/>
  <c r="I84" i="2"/>
  <c r="H84" i="2"/>
  <c r="I80" i="2"/>
  <c r="H80" i="2"/>
  <c r="I76" i="2"/>
  <c r="H76" i="2"/>
  <c r="I72" i="2"/>
  <c r="H72" i="2"/>
  <c r="I68" i="2"/>
  <c r="H68" i="2"/>
  <c r="I64" i="2"/>
  <c r="H64" i="2"/>
  <c r="I60" i="2"/>
  <c r="H60" i="2"/>
  <c r="I56" i="2"/>
  <c r="H56" i="2"/>
  <c r="I52" i="2"/>
  <c r="H52" i="2"/>
  <c r="I48" i="2"/>
  <c r="H48" i="2"/>
  <c r="G48" i="2"/>
  <c r="I44" i="2"/>
  <c r="H44" i="2"/>
  <c r="I40" i="2"/>
  <c r="H40" i="2"/>
  <c r="I36" i="2"/>
  <c r="H36" i="2"/>
  <c r="I32" i="2"/>
  <c r="H32" i="2"/>
  <c r="I28" i="2"/>
  <c r="H28" i="2"/>
  <c r="I24" i="2"/>
  <c r="H24" i="2"/>
  <c r="I20" i="2"/>
  <c r="H20" i="2"/>
  <c r="D173" i="2"/>
  <c r="I16" i="2"/>
  <c r="H16" i="2"/>
  <c r="I151" i="2"/>
  <c r="H151" i="2"/>
  <c r="J148" i="2"/>
  <c r="I148" i="2"/>
  <c r="H148" i="2"/>
  <c r="J150" i="2"/>
  <c r="I150" i="2"/>
  <c r="H150" i="2"/>
  <c r="G150" i="2"/>
  <c r="J149" i="2"/>
  <c r="I149" i="2"/>
  <c r="H149" i="2"/>
  <c r="G149" i="2"/>
  <c r="G151" i="2" s="1"/>
  <c r="F151" i="2" s="1"/>
  <c r="G148" i="2"/>
  <c r="H160" i="2"/>
  <c r="I169" i="2"/>
  <c r="H169" i="2"/>
  <c r="J166" i="2"/>
  <c r="I166" i="2"/>
  <c r="H166" i="2"/>
  <c r="J168" i="2"/>
  <c r="I168" i="2"/>
  <c r="H168" i="2"/>
  <c r="G168" i="2"/>
  <c r="J167" i="2"/>
  <c r="I167" i="2"/>
  <c r="H167" i="2"/>
  <c r="G167" i="2"/>
  <c r="G166" i="2"/>
  <c r="I173" i="2"/>
  <c r="H173" i="2"/>
  <c r="H165" i="2"/>
  <c r="I110" i="2"/>
  <c r="I15" i="2"/>
  <c r="H15" i="2"/>
  <c r="G15" i="2"/>
  <c r="I14" i="2"/>
  <c r="H14" i="2"/>
  <c r="G14" i="2"/>
  <c r="I13" i="2"/>
  <c r="H13" i="2"/>
  <c r="G13" i="2"/>
  <c r="J7" i="2"/>
  <c r="J6" i="2"/>
  <c r="J5" i="2"/>
  <c r="I12" i="2"/>
  <c r="H12" i="2"/>
  <c r="G12" i="2"/>
  <c r="I5" i="2"/>
  <c r="H5" i="2"/>
  <c r="H8" i="2" s="1"/>
  <c r="I7" i="2"/>
  <c r="H7" i="2"/>
  <c r="G7" i="2"/>
  <c r="I6" i="2"/>
  <c r="I8" i="2" s="1"/>
  <c r="H6" i="2"/>
  <c r="G6" i="2"/>
  <c r="G5" i="2"/>
  <c r="D167" i="2"/>
  <c r="D168" i="2"/>
  <c r="D166" i="2"/>
  <c r="D149" i="2"/>
  <c r="D150" i="2"/>
  <c r="D148" i="2"/>
  <c r="D14" i="2"/>
  <c r="D15" i="2"/>
  <c r="D13" i="2"/>
  <c r="D5" i="2"/>
  <c r="D174" i="2" s="1"/>
  <c r="D6" i="2"/>
  <c r="D7" i="2"/>
  <c r="J174" i="7" l="1"/>
  <c r="K173" i="7"/>
  <c r="K172" i="7"/>
  <c r="K168" i="7"/>
  <c r="E166" i="7"/>
  <c r="I169" i="7"/>
  <c r="K170" i="7"/>
  <c r="L170" i="7" s="1"/>
  <c r="K167" i="7"/>
  <c r="L173" i="7"/>
  <c r="L172" i="7"/>
  <c r="L168" i="7"/>
  <c r="K162" i="7"/>
  <c r="K161" i="7"/>
  <c r="L161" i="7" s="1"/>
  <c r="I165" i="7"/>
  <c r="K158" i="7"/>
  <c r="E159" i="7"/>
  <c r="G160" i="7"/>
  <c r="K157" i="7"/>
  <c r="L157" i="7" s="1"/>
  <c r="K156" i="7"/>
  <c r="D151" i="7"/>
  <c r="K155" i="7"/>
  <c r="K152" i="7"/>
  <c r="K153" i="7"/>
  <c r="J160" i="7"/>
  <c r="H160" i="7"/>
  <c r="J151" i="7"/>
  <c r="I160" i="7"/>
  <c r="G174" i="6"/>
  <c r="K154" i="7"/>
  <c r="L155" i="7"/>
  <c r="L152" i="7"/>
  <c r="D160" i="7"/>
  <c r="L154" i="7"/>
  <c r="K143" i="7"/>
  <c r="K144" i="7"/>
  <c r="F146" i="7"/>
  <c r="K141" i="7"/>
  <c r="L141" i="7" s="1"/>
  <c r="K139" i="7"/>
  <c r="K140" i="7"/>
  <c r="L139" i="7"/>
  <c r="F138" i="7"/>
  <c r="K138" i="7"/>
  <c r="K137" i="7"/>
  <c r="K135" i="7"/>
  <c r="L138" i="7"/>
  <c r="L135" i="7"/>
  <c r="K133" i="7"/>
  <c r="K131" i="7"/>
  <c r="L131" i="7" s="1"/>
  <c r="K132" i="7"/>
  <c r="L132" i="7"/>
  <c r="K128" i="7"/>
  <c r="K127" i="7"/>
  <c r="K129" i="7"/>
  <c r="L128" i="7"/>
  <c r="L127" i="7"/>
  <c r="K123" i="7"/>
  <c r="L123" i="7" s="1"/>
  <c r="K125" i="7"/>
  <c r="L124" i="7"/>
  <c r="K119" i="7"/>
  <c r="L119" i="7" s="1"/>
  <c r="K121" i="7"/>
  <c r="L121" i="7" s="1"/>
  <c r="L120" i="7"/>
  <c r="J147" i="7"/>
  <c r="E118" i="7"/>
  <c r="F118" i="7"/>
  <c r="K114" i="7"/>
  <c r="K112" i="7"/>
  <c r="H147" i="7"/>
  <c r="K113" i="7"/>
  <c r="K111" i="7"/>
  <c r="L111" i="7" s="1"/>
  <c r="L113" i="7"/>
  <c r="L114" i="7"/>
  <c r="F109" i="7"/>
  <c r="K107" i="7"/>
  <c r="L107" i="7" s="1"/>
  <c r="E109" i="7"/>
  <c r="K106" i="7"/>
  <c r="L106" i="7"/>
  <c r="I110" i="7"/>
  <c r="G110" i="7"/>
  <c r="K104" i="7"/>
  <c r="L104" i="7"/>
  <c r="K101" i="7"/>
  <c r="L98" i="7"/>
  <c r="L101" i="7"/>
  <c r="D110" i="7"/>
  <c r="L100" i="7"/>
  <c r="E96" i="7"/>
  <c r="F96" i="7"/>
  <c r="K94" i="7"/>
  <c r="L93" i="7"/>
  <c r="K90" i="7"/>
  <c r="K89" i="7"/>
  <c r="L89" i="7" s="1"/>
  <c r="L90" i="7"/>
  <c r="F88" i="7"/>
  <c r="L86" i="7"/>
  <c r="E88" i="7"/>
  <c r="L87" i="7"/>
  <c r="L85" i="7"/>
  <c r="E84" i="7"/>
  <c r="K81" i="7"/>
  <c r="L83" i="7"/>
  <c r="K78" i="7"/>
  <c r="L78" i="7" s="1"/>
  <c r="K77" i="7"/>
  <c r="L77" i="7" s="1"/>
  <c r="I174" i="7"/>
  <c r="K73" i="7"/>
  <c r="K74" i="7"/>
  <c r="L75" i="7"/>
  <c r="E72" i="7"/>
  <c r="K72" i="7" s="1"/>
  <c r="I176" i="7"/>
  <c r="K71" i="7"/>
  <c r="K70" i="7"/>
  <c r="L70" i="7"/>
  <c r="H97" i="7"/>
  <c r="K65" i="7"/>
  <c r="K67" i="7"/>
  <c r="K61" i="7"/>
  <c r="K63" i="7"/>
  <c r="K62" i="7"/>
  <c r="L61" i="7"/>
  <c r="L62" i="7"/>
  <c r="I16" i="7"/>
  <c r="E60" i="7"/>
  <c r="K57" i="7"/>
  <c r="L57" i="7" s="1"/>
  <c r="K59" i="7"/>
  <c r="K55" i="7"/>
  <c r="K53" i="7"/>
  <c r="L53" i="7" s="1"/>
  <c r="L56" i="7"/>
  <c r="D174" i="7"/>
  <c r="H175" i="7"/>
  <c r="I97" i="7"/>
  <c r="K50" i="7"/>
  <c r="L50" i="7" s="1"/>
  <c r="K49" i="7"/>
  <c r="L49" i="7" s="1"/>
  <c r="L51" i="7"/>
  <c r="K47" i="7"/>
  <c r="E48" i="7"/>
  <c r="K45" i="7"/>
  <c r="L45" i="7" s="1"/>
  <c r="K41" i="7"/>
  <c r="H177" i="6"/>
  <c r="K43" i="7"/>
  <c r="L43" i="7" s="1"/>
  <c r="K37" i="7"/>
  <c r="K39" i="7"/>
  <c r="L39" i="7" s="1"/>
  <c r="L38" i="7"/>
  <c r="J175" i="7"/>
  <c r="K34" i="7"/>
  <c r="J176" i="7"/>
  <c r="K36" i="7"/>
  <c r="K35" i="7"/>
  <c r="L34" i="7"/>
  <c r="L36" i="7"/>
  <c r="I175" i="7"/>
  <c r="E32" i="7"/>
  <c r="K31" i="7"/>
  <c r="J177" i="6"/>
  <c r="J97" i="7"/>
  <c r="K29" i="7"/>
  <c r="H174" i="7"/>
  <c r="J16" i="7"/>
  <c r="L29" i="7"/>
  <c r="G175" i="7"/>
  <c r="K27" i="7"/>
  <c r="L27" i="7" s="1"/>
  <c r="E14" i="7"/>
  <c r="K26" i="7"/>
  <c r="F14" i="7"/>
  <c r="K25" i="7"/>
  <c r="L28" i="7"/>
  <c r="D16" i="7"/>
  <c r="I177" i="6"/>
  <c r="K23" i="7"/>
  <c r="L23" i="7" s="1"/>
  <c r="G176" i="7"/>
  <c r="K24" i="7"/>
  <c r="K21" i="7"/>
  <c r="L21" i="7"/>
  <c r="L24" i="7"/>
  <c r="D175" i="7"/>
  <c r="K18" i="7"/>
  <c r="L18" i="7" s="1"/>
  <c r="K19" i="7"/>
  <c r="L19" i="7" s="1"/>
  <c r="H176" i="7"/>
  <c r="K14" i="7"/>
  <c r="D97" i="7"/>
  <c r="J8" i="7"/>
  <c r="L9" i="7"/>
  <c r="K12" i="7"/>
  <c r="E146" i="7"/>
  <c r="H16" i="7"/>
  <c r="F32" i="7"/>
  <c r="F149" i="7"/>
  <c r="K20" i="7"/>
  <c r="G174" i="7"/>
  <c r="E149" i="7"/>
  <c r="I151" i="7"/>
  <c r="F64" i="7"/>
  <c r="E64" i="7"/>
  <c r="F80" i="7"/>
  <c r="E80" i="7"/>
  <c r="F164" i="7"/>
  <c r="E164" i="7"/>
  <c r="G165" i="7"/>
  <c r="F76" i="7"/>
  <c r="E76" i="7"/>
  <c r="K8" i="7"/>
  <c r="E7" i="7"/>
  <c r="F52" i="7"/>
  <c r="E52" i="7"/>
  <c r="K6" i="7"/>
  <c r="E142" i="7"/>
  <c r="F142" i="7"/>
  <c r="F150" i="7"/>
  <c r="E150" i="7"/>
  <c r="F122" i="7"/>
  <c r="E122" i="7"/>
  <c r="G147" i="7"/>
  <c r="E105" i="7"/>
  <c r="F105" i="7"/>
  <c r="G97" i="7"/>
  <c r="F8" i="7"/>
  <c r="E8" i="7"/>
  <c r="F92" i="7"/>
  <c r="E92" i="7"/>
  <c r="F169" i="7"/>
  <c r="F15" i="7"/>
  <c r="E15" i="7"/>
  <c r="K15" i="7"/>
  <c r="F13" i="7"/>
  <c r="E13" i="7"/>
  <c r="G16" i="7"/>
  <c r="K13" i="7"/>
  <c r="F44" i="7"/>
  <c r="E44" i="7"/>
  <c r="E5" i="7"/>
  <c r="F130" i="7"/>
  <c r="E130" i="7"/>
  <c r="F134" i="7"/>
  <c r="E134" i="7"/>
  <c r="F148" i="7"/>
  <c r="G151" i="7"/>
  <c r="E148" i="7"/>
  <c r="F126" i="7"/>
  <c r="E126" i="7"/>
  <c r="F68" i="7"/>
  <c r="E68" i="7"/>
  <c r="F40" i="7"/>
  <c r="E40" i="7"/>
  <c r="E149" i="6"/>
  <c r="K149" i="6" s="1"/>
  <c r="L149" i="6" s="1"/>
  <c r="F149" i="6"/>
  <c r="F148" i="6"/>
  <c r="E148" i="6"/>
  <c r="K148" i="6" s="1"/>
  <c r="L148" i="6" s="1"/>
  <c r="G151" i="6"/>
  <c r="F92" i="6"/>
  <c r="E92" i="6"/>
  <c r="K92" i="6" s="1"/>
  <c r="L92" i="6" s="1"/>
  <c r="F14" i="6"/>
  <c r="F175" i="6" s="1"/>
  <c r="E14" i="6"/>
  <c r="G175" i="6"/>
  <c r="F160" i="6"/>
  <c r="E160" i="6"/>
  <c r="K160" i="6" s="1"/>
  <c r="L160" i="6" s="1"/>
  <c r="K13" i="6"/>
  <c r="F126" i="6"/>
  <c r="E126" i="6"/>
  <c r="K126" i="6" s="1"/>
  <c r="L126" i="6" s="1"/>
  <c r="F64" i="6"/>
  <c r="E64" i="6"/>
  <c r="K64" i="6" s="1"/>
  <c r="L64" i="6" s="1"/>
  <c r="F24" i="6"/>
  <c r="E24" i="6"/>
  <c r="K24" i="6" s="1"/>
  <c r="L24" i="6" s="1"/>
  <c r="E8" i="6"/>
  <c r="F8" i="6"/>
  <c r="E5" i="6"/>
  <c r="E147" i="6"/>
  <c r="K147" i="6" s="1"/>
  <c r="L147" i="6" s="1"/>
  <c r="F147" i="6"/>
  <c r="F164" i="6"/>
  <c r="E164" i="6"/>
  <c r="K164" i="6" s="1"/>
  <c r="L164" i="6" s="1"/>
  <c r="G165" i="6"/>
  <c r="F76" i="6"/>
  <c r="E76" i="6"/>
  <c r="K76" i="6" s="1"/>
  <c r="L76" i="6" s="1"/>
  <c r="E7" i="6"/>
  <c r="E169" i="6"/>
  <c r="K169" i="6" s="1"/>
  <c r="L169" i="6" s="1"/>
  <c r="F169" i="6"/>
  <c r="F52" i="6"/>
  <c r="E52" i="6"/>
  <c r="K52" i="6" s="1"/>
  <c r="L52" i="6" s="1"/>
  <c r="F134" i="6"/>
  <c r="E134" i="6"/>
  <c r="K134" i="6" s="1"/>
  <c r="L134" i="6" s="1"/>
  <c r="K14" i="6"/>
  <c r="L14" i="6" s="1"/>
  <c r="K8" i="6"/>
  <c r="F110" i="6"/>
  <c r="E110" i="6"/>
  <c r="K110" i="6" s="1"/>
  <c r="L110" i="6" s="1"/>
  <c r="F122" i="6"/>
  <c r="E122" i="6"/>
  <c r="K122" i="6" s="1"/>
  <c r="L122" i="6" s="1"/>
  <c r="G97" i="6"/>
  <c r="F20" i="6"/>
  <c r="E20" i="6"/>
  <c r="K20" i="6" s="1"/>
  <c r="L20" i="6" s="1"/>
  <c r="L6" i="6"/>
  <c r="F130" i="6"/>
  <c r="E130" i="6"/>
  <c r="K130" i="6" s="1"/>
  <c r="L130" i="6" s="1"/>
  <c r="F13" i="6"/>
  <c r="G16" i="6"/>
  <c r="E13" i="6"/>
  <c r="K15" i="6"/>
  <c r="L15" i="6" s="1"/>
  <c r="E15" i="6"/>
  <c r="F15" i="6"/>
  <c r="F176" i="6" s="1"/>
  <c r="D177" i="6"/>
  <c r="J151" i="2"/>
  <c r="I160" i="2"/>
  <c r="I147" i="2"/>
  <c r="I97" i="2"/>
  <c r="H97" i="2"/>
  <c r="G8" i="2"/>
  <c r="D175" i="2"/>
  <c r="D176" i="2"/>
  <c r="F170" i="2"/>
  <c r="F171" i="2"/>
  <c r="F172" i="2"/>
  <c r="F166" i="2"/>
  <c r="F167" i="2"/>
  <c r="F168" i="2"/>
  <c r="F98" i="2"/>
  <c r="F99" i="2"/>
  <c r="F100" i="2"/>
  <c r="F111" i="2"/>
  <c r="F112" i="2"/>
  <c r="F113" i="2"/>
  <c r="F115" i="2"/>
  <c r="F116" i="2"/>
  <c r="F117" i="2"/>
  <c r="F135" i="2"/>
  <c r="F136" i="2"/>
  <c r="F137" i="2"/>
  <c r="F143" i="2"/>
  <c r="F144" i="2"/>
  <c r="F145" i="2"/>
  <c r="E13" i="2"/>
  <c r="F29" i="2"/>
  <c r="F30" i="2"/>
  <c r="F31" i="2"/>
  <c r="F33" i="2"/>
  <c r="F34" i="2"/>
  <c r="F35" i="2"/>
  <c r="F45" i="2"/>
  <c r="F46" i="2"/>
  <c r="F47" i="2"/>
  <c r="F48" i="2"/>
  <c r="F53" i="2"/>
  <c r="F54" i="2"/>
  <c r="F55" i="2"/>
  <c r="F57" i="2"/>
  <c r="F58" i="2"/>
  <c r="F59" i="2"/>
  <c r="F69" i="2"/>
  <c r="F70" i="2"/>
  <c r="F71" i="2"/>
  <c r="F81" i="2"/>
  <c r="F82" i="2"/>
  <c r="F83" i="2"/>
  <c r="F85" i="2"/>
  <c r="F86" i="2"/>
  <c r="F87" i="2"/>
  <c r="F93" i="2"/>
  <c r="F94" i="2"/>
  <c r="F95" i="2"/>
  <c r="G17" i="2"/>
  <c r="F17" i="2" s="1"/>
  <c r="K9" i="2"/>
  <c r="K10" i="2"/>
  <c r="K11" i="2"/>
  <c r="F6" i="2"/>
  <c r="E6" i="2" s="1"/>
  <c r="K6" i="2" s="1"/>
  <c r="F7" i="2"/>
  <c r="E7" i="2" s="1"/>
  <c r="K7" i="2" s="1"/>
  <c r="F5" i="2"/>
  <c r="E5" i="2" s="1"/>
  <c r="K5" i="2" s="1"/>
  <c r="E9" i="2"/>
  <c r="E10" i="2"/>
  <c r="E11" i="2"/>
  <c r="F9" i="2"/>
  <c r="F10" i="2"/>
  <c r="F11" i="2"/>
  <c r="F12" i="2"/>
  <c r="F13" i="2"/>
  <c r="F14" i="2"/>
  <c r="F15" i="2"/>
  <c r="F8" i="2"/>
  <c r="K166" i="7" l="1"/>
  <c r="L167" i="7"/>
  <c r="E169" i="7"/>
  <c r="E175" i="6"/>
  <c r="K164" i="7"/>
  <c r="L164" i="7" s="1"/>
  <c r="L162" i="7"/>
  <c r="K159" i="7"/>
  <c r="E160" i="7"/>
  <c r="F160" i="7"/>
  <c r="L156" i="7"/>
  <c r="L158" i="7"/>
  <c r="K150" i="7"/>
  <c r="L150" i="7" s="1"/>
  <c r="F174" i="6"/>
  <c r="L153" i="7"/>
  <c r="K160" i="7"/>
  <c r="L160" i="7" s="1"/>
  <c r="K148" i="7"/>
  <c r="K149" i="7"/>
  <c r="K175" i="7" s="1"/>
  <c r="L148" i="7"/>
  <c r="K146" i="7"/>
  <c r="L144" i="7"/>
  <c r="L143" i="7"/>
  <c r="L146" i="7"/>
  <c r="K142" i="7"/>
  <c r="L140" i="7"/>
  <c r="L142" i="7"/>
  <c r="L137" i="7"/>
  <c r="L133" i="7"/>
  <c r="K134" i="7"/>
  <c r="L134" i="7"/>
  <c r="K130" i="7"/>
  <c r="L130" i="7" s="1"/>
  <c r="L129" i="7"/>
  <c r="K126" i="7"/>
  <c r="L126" i="7" s="1"/>
  <c r="L125" i="7"/>
  <c r="K122" i="7"/>
  <c r="L122" i="7" s="1"/>
  <c r="K118" i="7"/>
  <c r="L112" i="7"/>
  <c r="K109" i="7"/>
  <c r="K105" i="7"/>
  <c r="L105" i="7" s="1"/>
  <c r="E110" i="7"/>
  <c r="F110" i="7"/>
  <c r="L94" i="7"/>
  <c r="K96" i="7"/>
  <c r="L96" i="7"/>
  <c r="K92" i="7"/>
  <c r="L92" i="7"/>
  <c r="K88" i="7"/>
  <c r="L81" i="7"/>
  <c r="K84" i="7"/>
  <c r="K80" i="7"/>
  <c r="L80" i="7" s="1"/>
  <c r="L73" i="7"/>
  <c r="K76" i="7"/>
  <c r="L76" i="7" s="1"/>
  <c r="L74" i="7"/>
  <c r="L71" i="7"/>
  <c r="L72" i="7"/>
  <c r="I177" i="7"/>
  <c r="L67" i="7"/>
  <c r="L65" i="7"/>
  <c r="K68" i="7"/>
  <c r="L68" i="7" s="1"/>
  <c r="K64" i="7"/>
  <c r="L64" i="7" s="1"/>
  <c r="L63" i="7"/>
  <c r="L59" i="7"/>
  <c r="K60" i="7"/>
  <c r="L55" i="7"/>
  <c r="K52" i="7"/>
  <c r="L52" i="7" s="1"/>
  <c r="L47" i="7"/>
  <c r="K48" i="7"/>
  <c r="K44" i="7"/>
  <c r="L41" i="7"/>
  <c r="L44" i="7"/>
  <c r="L37" i="7"/>
  <c r="K40" i="7"/>
  <c r="L40" i="7"/>
  <c r="L35" i="7"/>
  <c r="L31" i="7"/>
  <c r="K32" i="7"/>
  <c r="E175" i="7"/>
  <c r="D177" i="7"/>
  <c r="L26" i="7"/>
  <c r="L25" i="7"/>
  <c r="F175" i="7"/>
  <c r="F176" i="7"/>
  <c r="H177" i="7"/>
  <c r="K175" i="6"/>
  <c r="L175" i="6" s="1"/>
  <c r="F174" i="7"/>
  <c r="L20" i="7"/>
  <c r="L15" i="7"/>
  <c r="L14" i="7"/>
  <c r="J177" i="7"/>
  <c r="L12" i="7"/>
  <c r="G177" i="7"/>
  <c r="F97" i="7"/>
  <c r="E97" i="7"/>
  <c r="E147" i="7"/>
  <c r="F147" i="7"/>
  <c r="E174" i="7"/>
  <c r="K5" i="7"/>
  <c r="K16" i="7"/>
  <c r="L13" i="7"/>
  <c r="L6" i="7"/>
  <c r="F16" i="7"/>
  <c r="E16" i="7"/>
  <c r="E176" i="7"/>
  <c r="K7" i="7"/>
  <c r="E151" i="7"/>
  <c r="F151" i="7"/>
  <c r="L8" i="7"/>
  <c r="E165" i="7"/>
  <c r="F165" i="7"/>
  <c r="F16" i="6"/>
  <c r="E16" i="6"/>
  <c r="E165" i="6"/>
  <c r="K165" i="6" s="1"/>
  <c r="L165" i="6" s="1"/>
  <c r="F165" i="6"/>
  <c r="G177" i="6"/>
  <c r="F97" i="6"/>
  <c r="E97" i="6"/>
  <c r="K97" i="6" s="1"/>
  <c r="L97" i="6" s="1"/>
  <c r="E174" i="6"/>
  <c r="K5" i="6"/>
  <c r="L8" i="6"/>
  <c r="E151" i="6"/>
  <c r="K151" i="6" s="1"/>
  <c r="L151" i="6" s="1"/>
  <c r="F151" i="6"/>
  <c r="E176" i="6"/>
  <c r="K7" i="6"/>
  <c r="K16" i="6"/>
  <c r="L16" i="6" s="1"/>
  <c r="L13" i="6"/>
  <c r="J173" i="2"/>
  <c r="E166" i="2"/>
  <c r="K166" i="2" s="1"/>
  <c r="E167" i="2"/>
  <c r="K167" i="2" s="1"/>
  <c r="E168" i="2"/>
  <c r="K168" i="2" s="1"/>
  <c r="E170" i="2"/>
  <c r="K170" i="2" s="1"/>
  <c r="E171" i="2"/>
  <c r="K171" i="2" s="1"/>
  <c r="E172" i="2"/>
  <c r="K172" i="2" s="1"/>
  <c r="E143" i="2"/>
  <c r="K143" i="2" s="1"/>
  <c r="E144" i="2"/>
  <c r="K144" i="2" s="1"/>
  <c r="E145" i="2"/>
  <c r="K145" i="2" s="1"/>
  <c r="E135" i="2"/>
  <c r="K135" i="2" s="1"/>
  <c r="E136" i="2"/>
  <c r="K136" i="2" s="1"/>
  <c r="E137" i="2"/>
  <c r="K137" i="2" s="1"/>
  <c r="E111" i="2"/>
  <c r="K111" i="2" s="1"/>
  <c r="E112" i="2"/>
  <c r="K112" i="2" s="1"/>
  <c r="E113" i="2"/>
  <c r="K113" i="2" s="1"/>
  <c r="E115" i="2"/>
  <c r="K115" i="2" s="1"/>
  <c r="E116" i="2"/>
  <c r="K116" i="2" s="1"/>
  <c r="E117" i="2"/>
  <c r="K117" i="2" s="1"/>
  <c r="E98" i="2"/>
  <c r="K98" i="2" s="1"/>
  <c r="E99" i="2"/>
  <c r="K99" i="2" s="1"/>
  <c r="E100" i="2"/>
  <c r="K100" i="2" s="1"/>
  <c r="E85" i="2"/>
  <c r="K85" i="2" s="1"/>
  <c r="E86" i="2"/>
  <c r="K86" i="2" s="1"/>
  <c r="E87" i="2"/>
  <c r="K87" i="2" s="1"/>
  <c r="E93" i="2"/>
  <c r="K93" i="2" s="1"/>
  <c r="E94" i="2"/>
  <c r="K94" i="2" s="1"/>
  <c r="E95" i="2"/>
  <c r="K95" i="2" s="1"/>
  <c r="E81" i="2"/>
  <c r="K81" i="2" s="1"/>
  <c r="E82" i="2"/>
  <c r="K82" i="2" s="1"/>
  <c r="E83" i="2"/>
  <c r="K83" i="2" s="1"/>
  <c r="E57" i="2"/>
  <c r="K57" i="2" s="1"/>
  <c r="E58" i="2"/>
  <c r="K58" i="2" s="1"/>
  <c r="E59" i="2"/>
  <c r="K59" i="2" s="1"/>
  <c r="E69" i="2"/>
  <c r="K69" i="2" s="1"/>
  <c r="E70" i="2"/>
  <c r="K70" i="2" s="1"/>
  <c r="E71" i="2"/>
  <c r="K71" i="2" s="1"/>
  <c r="E53" i="2"/>
  <c r="K53" i="2" s="1"/>
  <c r="E54" i="2"/>
  <c r="K54" i="2" s="1"/>
  <c r="E55" i="2"/>
  <c r="K55" i="2" s="1"/>
  <c r="E29" i="2"/>
  <c r="K29" i="2" s="1"/>
  <c r="E30" i="2"/>
  <c r="K30" i="2" s="1"/>
  <c r="E31" i="2"/>
  <c r="K31" i="2" s="1"/>
  <c r="E14" i="2"/>
  <c r="E15" i="2"/>
  <c r="G173" i="2"/>
  <c r="F173" i="2" s="1"/>
  <c r="E47" i="2"/>
  <c r="K47" i="2" s="1"/>
  <c r="E46" i="2"/>
  <c r="K46" i="2" s="1"/>
  <c r="E45" i="2"/>
  <c r="K45" i="2" s="1"/>
  <c r="K169" i="7" l="1"/>
  <c r="L166" i="7"/>
  <c r="K165" i="7"/>
  <c r="L165" i="7"/>
  <c r="L159" i="7"/>
  <c r="L149" i="7"/>
  <c r="K151" i="7"/>
  <c r="L151" i="7"/>
  <c r="L118" i="7"/>
  <c r="K147" i="7"/>
  <c r="K110" i="7"/>
  <c r="L109" i="7"/>
  <c r="L110" i="7"/>
  <c r="L88" i="7"/>
  <c r="L84" i="7"/>
  <c r="L60" i="7"/>
  <c r="L48" i="7"/>
  <c r="L32" i="7"/>
  <c r="F177" i="7"/>
  <c r="K97" i="7"/>
  <c r="L97" i="7" s="1"/>
  <c r="F177" i="6"/>
  <c r="L16" i="7"/>
  <c r="L175" i="7"/>
  <c r="K176" i="7"/>
  <c r="L7" i="7"/>
  <c r="E177" i="7"/>
  <c r="K174" i="7"/>
  <c r="L5" i="7"/>
  <c r="E177" i="6"/>
  <c r="K177" i="6"/>
  <c r="L177" i="6" s="1"/>
  <c r="K176" i="6"/>
  <c r="L176" i="6" s="1"/>
  <c r="L7" i="6"/>
  <c r="K174" i="6"/>
  <c r="L174" i="6" s="1"/>
  <c r="L5" i="6"/>
  <c r="E173" i="2"/>
  <c r="K173" i="2" s="1"/>
  <c r="J169" i="2"/>
  <c r="G169" i="2"/>
  <c r="F169" i="2" s="1"/>
  <c r="K15" i="2"/>
  <c r="L169" i="7" l="1"/>
  <c r="K177" i="7"/>
  <c r="L147" i="7"/>
  <c r="L176" i="7"/>
  <c r="L174" i="7"/>
  <c r="E169" i="2"/>
  <c r="D32" i="2"/>
  <c r="D84" i="2"/>
  <c r="L170" i="2"/>
  <c r="L171" i="2"/>
  <c r="L172" i="2"/>
  <c r="L173" i="2"/>
  <c r="D164" i="2"/>
  <c r="G25" i="2"/>
  <c r="G26" i="2"/>
  <c r="G27" i="2"/>
  <c r="D36" i="2"/>
  <c r="D105" i="2"/>
  <c r="D68" i="2"/>
  <c r="D142" i="2"/>
  <c r="D138" i="2"/>
  <c r="D134" i="2"/>
  <c r="D130" i="2"/>
  <c r="D126" i="2"/>
  <c r="D122" i="2"/>
  <c r="D109" i="2"/>
  <c r="D101" i="2"/>
  <c r="D96" i="2"/>
  <c r="D92" i="2"/>
  <c r="D80" i="2"/>
  <c r="D64" i="2"/>
  <c r="D60" i="2"/>
  <c r="D56" i="2"/>
  <c r="D52" i="2"/>
  <c r="D48" i="2"/>
  <c r="D44" i="2"/>
  <c r="D40" i="2"/>
  <c r="D28" i="2"/>
  <c r="D24" i="2"/>
  <c r="G139" i="2"/>
  <c r="F139" i="2" s="1"/>
  <c r="G140" i="2"/>
  <c r="G141" i="2"/>
  <c r="F141" i="2" s="1"/>
  <c r="G123" i="2"/>
  <c r="F123" i="2" s="1"/>
  <c r="G124" i="2"/>
  <c r="G125" i="2"/>
  <c r="F125" i="2" s="1"/>
  <c r="G127" i="2"/>
  <c r="F127" i="2" s="1"/>
  <c r="G128" i="2"/>
  <c r="F128" i="2" s="1"/>
  <c r="G129" i="2"/>
  <c r="G131" i="2"/>
  <c r="F131" i="2" s="1"/>
  <c r="G132" i="2"/>
  <c r="F132" i="2" s="1"/>
  <c r="G133" i="2"/>
  <c r="F133" i="2" s="1"/>
  <c r="G119" i="2"/>
  <c r="G120" i="2"/>
  <c r="F120" i="2" s="1"/>
  <c r="G121" i="2"/>
  <c r="F121" i="2" s="1"/>
  <c r="G102" i="2"/>
  <c r="F102" i="2" s="1"/>
  <c r="G103" i="2"/>
  <c r="F103" i="2" s="1"/>
  <c r="G104" i="2"/>
  <c r="F104" i="2" s="1"/>
  <c r="G106" i="2"/>
  <c r="F106" i="2" s="1"/>
  <c r="G107" i="2"/>
  <c r="G108" i="2"/>
  <c r="F108" i="2" s="1"/>
  <c r="E33" i="2"/>
  <c r="K33" i="2" s="1"/>
  <c r="E34" i="2"/>
  <c r="K34" i="2" s="1"/>
  <c r="E35" i="2"/>
  <c r="K35" i="2" s="1"/>
  <c r="G37" i="2"/>
  <c r="G38" i="2"/>
  <c r="F38" i="2" s="1"/>
  <c r="G39" i="2"/>
  <c r="F39" i="2" s="1"/>
  <c r="G41" i="2"/>
  <c r="F41" i="2" s="1"/>
  <c r="G42" i="2"/>
  <c r="G43" i="2"/>
  <c r="F43" i="2" s="1"/>
  <c r="G49" i="2"/>
  <c r="G50" i="2"/>
  <c r="G51" i="2"/>
  <c r="G61" i="2"/>
  <c r="F61" i="2" s="1"/>
  <c r="G62" i="2"/>
  <c r="F62" i="2" s="1"/>
  <c r="G63" i="2"/>
  <c r="F63" i="2" s="1"/>
  <c r="G65" i="2"/>
  <c r="F65" i="2" s="1"/>
  <c r="G66" i="2"/>
  <c r="F66" i="2" s="1"/>
  <c r="G67" i="2"/>
  <c r="F67" i="2" s="1"/>
  <c r="G73" i="2"/>
  <c r="F73" i="2" s="1"/>
  <c r="G74" i="2"/>
  <c r="F74" i="2" s="1"/>
  <c r="G75" i="2"/>
  <c r="F75" i="2" s="1"/>
  <c r="G77" i="2"/>
  <c r="F77" i="2" s="1"/>
  <c r="G78" i="2"/>
  <c r="F78" i="2" s="1"/>
  <c r="G79" i="2"/>
  <c r="F79" i="2" s="1"/>
  <c r="G89" i="2"/>
  <c r="F89" i="2" s="1"/>
  <c r="G90" i="2"/>
  <c r="F90" i="2" s="1"/>
  <c r="G91" i="2"/>
  <c r="G21" i="2"/>
  <c r="F21" i="2" s="1"/>
  <c r="G22" i="2"/>
  <c r="F22" i="2" s="1"/>
  <c r="G23" i="2"/>
  <c r="F23" i="2" s="1"/>
  <c r="G18" i="2"/>
  <c r="G19" i="2"/>
  <c r="F19" i="2" s="1"/>
  <c r="D151" i="2"/>
  <c r="G161" i="2"/>
  <c r="F161" i="2" s="1"/>
  <c r="G162" i="2"/>
  <c r="G163" i="2"/>
  <c r="F163" i="2" s="1"/>
  <c r="G152" i="2"/>
  <c r="F152" i="2" s="1"/>
  <c r="G153" i="2"/>
  <c r="F153" i="2" s="1"/>
  <c r="G154" i="2"/>
  <c r="F154" i="2" s="1"/>
  <c r="G156" i="2"/>
  <c r="F156" i="2" s="1"/>
  <c r="G157" i="2"/>
  <c r="F157" i="2" s="1"/>
  <c r="G158" i="2"/>
  <c r="F158" i="2" s="1"/>
  <c r="L177" i="7" l="1"/>
  <c r="D110" i="2"/>
  <c r="E162" i="2"/>
  <c r="K162" i="2" s="1"/>
  <c r="L162" i="2" s="1"/>
  <c r="F162" i="2"/>
  <c r="E51" i="2"/>
  <c r="K51" i="2" s="1"/>
  <c r="F51" i="2"/>
  <c r="E50" i="2"/>
  <c r="K50" i="2" s="1"/>
  <c r="F50" i="2"/>
  <c r="E49" i="2"/>
  <c r="K49" i="2" s="1"/>
  <c r="F49" i="2"/>
  <c r="E91" i="2"/>
  <c r="K91" i="2" s="1"/>
  <c r="F91" i="2"/>
  <c r="E119" i="2"/>
  <c r="K119" i="2" s="1"/>
  <c r="F119" i="2"/>
  <c r="E129" i="2"/>
  <c r="K129" i="2" s="1"/>
  <c r="L129" i="2" s="1"/>
  <c r="F129" i="2"/>
  <c r="E124" i="2"/>
  <c r="K124" i="2" s="1"/>
  <c r="L124" i="2" s="1"/>
  <c r="F124" i="2"/>
  <c r="E18" i="2"/>
  <c r="K18" i="2" s="1"/>
  <c r="F18" i="2"/>
  <c r="E27" i="2"/>
  <c r="K27" i="2" s="1"/>
  <c r="F27" i="2"/>
  <c r="E140" i="2"/>
  <c r="K140" i="2" s="1"/>
  <c r="L140" i="2" s="1"/>
  <c r="F140" i="2"/>
  <c r="E107" i="2"/>
  <c r="K107" i="2" s="1"/>
  <c r="F107" i="2"/>
  <c r="E26" i="2"/>
  <c r="K26" i="2" s="1"/>
  <c r="F26" i="2"/>
  <c r="E42" i="2"/>
  <c r="K42" i="2" s="1"/>
  <c r="F42" i="2"/>
  <c r="E37" i="2"/>
  <c r="K37" i="2" s="1"/>
  <c r="F37" i="2"/>
  <c r="E25" i="2"/>
  <c r="K25" i="2" s="1"/>
  <c r="F25" i="2"/>
  <c r="E158" i="2"/>
  <c r="K158" i="2" s="1"/>
  <c r="L158" i="2" s="1"/>
  <c r="E77" i="2"/>
  <c r="K77" i="2" s="1"/>
  <c r="E121" i="2"/>
  <c r="K121" i="2" s="1"/>
  <c r="E132" i="2"/>
  <c r="E127" i="2"/>
  <c r="E163" i="2"/>
  <c r="K163" i="2" s="1"/>
  <c r="L163" i="2" s="1"/>
  <c r="E21" i="2"/>
  <c r="K21" i="2" s="1"/>
  <c r="E43" i="2"/>
  <c r="K43" i="2" s="1"/>
  <c r="E38" i="2"/>
  <c r="K38" i="2" s="1"/>
  <c r="E108" i="2"/>
  <c r="K108" i="2" s="1"/>
  <c r="E19" i="2"/>
  <c r="K19" i="2" s="1"/>
  <c r="E161" i="2"/>
  <c r="E17" i="2"/>
  <c r="K17" i="2" s="1"/>
  <c r="E90" i="2"/>
  <c r="K90" i="2" s="1"/>
  <c r="E41" i="2"/>
  <c r="K41" i="2" s="1"/>
  <c r="E106" i="2"/>
  <c r="K106" i="2" s="1"/>
  <c r="E139" i="2"/>
  <c r="K139" i="2" s="1"/>
  <c r="L139" i="2" s="1"/>
  <c r="E79" i="2"/>
  <c r="K79" i="2" s="1"/>
  <c r="E61" i="2"/>
  <c r="K61" i="2" s="1"/>
  <c r="E63" i="2"/>
  <c r="K63" i="2" s="1"/>
  <c r="E66" i="2"/>
  <c r="K66" i="2" s="1"/>
  <c r="E74" i="2"/>
  <c r="K74" i="2" s="1"/>
  <c r="E103" i="2"/>
  <c r="K103" i="2" s="1"/>
  <c r="E153" i="2"/>
  <c r="E78" i="2"/>
  <c r="K78" i="2" s="1"/>
  <c r="E133" i="2"/>
  <c r="E128" i="2"/>
  <c r="K128" i="2" s="1"/>
  <c r="L128" i="2" s="1"/>
  <c r="E123" i="2"/>
  <c r="E152" i="2"/>
  <c r="E22" i="2"/>
  <c r="K22" i="2" s="1"/>
  <c r="E89" i="2"/>
  <c r="K89" i="2" s="1"/>
  <c r="E39" i="2"/>
  <c r="K39" i="2" s="1"/>
  <c r="E104" i="2"/>
  <c r="K104" i="2" s="1"/>
  <c r="E154" i="2"/>
  <c r="E65" i="2"/>
  <c r="K65" i="2" s="1"/>
  <c r="E141" i="2"/>
  <c r="E23" i="2"/>
  <c r="K23" i="2" s="1"/>
  <c r="E73" i="2"/>
  <c r="K73" i="2" s="1"/>
  <c r="E157" i="2"/>
  <c r="E75" i="2"/>
  <c r="K75" i="2" s="1"/>
  <c r="E67" i="2"/>
  <c r="K67" i="2" s="1"/>
  <c r="E62" i="2"/>
  <c r="K62" i="2" s="1"/>
  <c r="E120" i="2"/>
  <c r="E131" i="2"/>
  <c r="K131" i="2" s="1"/>
  <c r="L131" i="2" s="1"/>
  <c r="E125" i="2"/>
  <c r="E102" i="2"/>
  <c r="K102" i="2" s="1"/>
  <c r="E156" i="2"/>
  <c r="L136" i="2"/>
  <c r="G101" i="2"/>
  <c r="F101" i="2" s="1"/>
  <c r="D159" i="2"/>
  <c r="G32" i="2"/>
  <c r="F32" i="2" s="1"/>
  <c r="L137" i="2"/>
  <c r="L145" i="2"/>
  <c r="L112" i="2"/>
  <c r="D88" i="2"/>
  <c r="J72" i="2"/>
  <c r="J52" i="2"/>
  <c r="G130" i="2"/>
  <c r="F130" i="2" s="1"/>
  <c r="D118" i="2"/>
  <c r="D114" i="2"/>
  <c r="D76" i="2"/>
  <c r="D72" i="2"/>
  <c r="D146" i="2"/>
  <c r="G72" i="2"/>
  <c r="F72" i="2" s="1"/>
  <c r="G84" i="2"/>
  <c r="F84" i="2" s="1"/>
  <c r="G80" i="2"/>
  <c r="F80" i="2" s="1"/>
  <c r="G52" i="2"/>
  <c r="F52" i="2" s="1"/>
  <c r="G24" i="2"/>
  <c r="F24" i="2" s="1"/>
  <c r="G96" i="2"/>
  <c r="F96" i="2" s="1"/>
  <c r="J159" i="2"/>
  <c r="J122" i="2"/>
  <c r="G138" i="2"/>
  <c r="F138" i="2" s="1"/>
  <c r="G68" i="2"/>
  <c r="F68" i="2" s="1"/>
  <c r="G44" i="2"/>
  <c r="F44" i="2" s="1"/>
  <c r="J92" i="2"/>
  <c r="G64" i="2"/>
  <c r="F64" i="2" s="1"/>
  <c r="J64" i="2"/>
  <c r="J40" i="2"/>
  <c r="J36" i="2"/>
  <c r="J105" i="2"/>
  <c r="G164" i="2"/>
  <c r="F164" i="2" s="1"/>
  <c r="J56" i="2"/>
  <c r="G92" i="2"/>
  <c r="F92" i="2" s="1"/>
  <c r="G88" i="2"/>
  <c r="F88" i="2" s="1"/>
  <c r="J68" i="2"/>
  <c r="G56" i="2"/>
  <c r="F56" i="2" s="1"/>
  <c r="J44" i="2"/>
  <c r="G60" i="2"/>
  <c r="F60" i="2" s="1"/>
  <c r="G126" i="2"/>
  <c r="F126" i="2" s="1"/>
  <c r="J138" i="2"/>
  <c r="J84" i="2"/>
  <c r="J80" i="2"/>
  <c r="L116" i="2"/>
  <c r="J134" i="2"/>
  <c r="J96" i="2"/>
  <c r="G114" i="2"/>
  <c r="F114" i="2" s="1"/>
  <c r="G134" i="2"/>
  <c r="F134" i="2" s="1"/>
  <c r="G146" i="2"/>
  <c r="F146" i="2" s="1"/>
  <c r="G142" i="2"/>
  <c r="F142" i="2" s="1"/>
  <c r="G109" i="2"/>
  <c r="F109" i="2" s="1"/>
  <c r="G28" i="2"/>
  <c r="F28" i="2" s="1"/>
  <c r="J76" i="2"/>
  <c r="G20" i="2"/>
  <c r="F20" i="2" s="1"/>
  <c r="J88" i="2"/>
  <c r="L117" i="2"/>
  <c r="G155" i="2"/>
  <c r="F155" i="2" s="1"/>
  <c r="J118" i="2"/>
  <c r="L144" i="2"/>
  <c r="J155" i="2"/>
  <c r="J164" i="2"/>
  <c r="J165" i="2" s="1"/>
  <c r="G76" i="2"/>
  <c r="F76" i="2" s="1"/>
  <c r="J114" i="2"/>
  <c r="J20" i="2"/>
  <c r="G40" i="2"/>
  <c r="F40" i="2" s="1"/>
  <c r="J101" i="2"/>
  <c r="G105" i="2"/>
  <c r="F105" i="2" s="1"/>
  <c r="G118" i="2"/>
  <c r="F118" i="2" s="1"/>
  <c r="J126" i="2"/>
  <c r="J142" i="2"/>
  <c r="G122" i="2"/>
  <c r="F122" i="2" s="1"/>
  <c r="J146" i="2"/>
  <c r="D155" i="2"/>
  <c r="G159" i="2"/>
  <c r="F159" i="2" s="1"/>
  <c r="J109" i="2"/>
  <c r="J130" i="2"/>
  <c r="D169" i="2"/>
  <c r="K169" i="2" s="1"/>
  <c r="D183" i="2" l="1"/>
  <c r="D185" i="2" s="1"/>
  <c r="K161" i="2"/>
  <c r="L161" i="2" s="1"/>
  <c r="K154" i="2"/>
  <c r="L154" i="2" s="1"/>
  <c r="K133" i="2"/>
  <c r="L133" i="2" s="1"/>
  <c r="K120" i="2"/>
  <c r="K156" i="2"/>
  <c r="L156" i="2" s="1"/>
  <c r="K157" i="2"/>
  <c r="L157" i="2" s="1"/>
  <c r="K153" i="2"/>
  <c r="L153" i="2" s="1"/>
  <c r="K123" i="2"/>
  <c r="L123" i="2" s="1"/>
  <c r="K132" i="2"/>
  <c r="L132" i="2" s="1"/>
  <c r="K125" i="2"/>
  <c r="L125" i="2" s="1"/>
  <c r="K141" i="2"/>
  <c r="L141" i="2" s="1"/>
  <c r="K152" i="2"/>
  <c r="L152" i="2" s="1"/>
  <c r="K127" i="2"/>
  <c r="L127" i="2" s="1"/>
  <c r="E56" i="2"/>
  <c r="K56" i="2" s="1"/>
  <c r="E159" i="2"/>
  <c r="K159" i="2" s="1"/>
  <c r="L159" i="2" s="1"/>
  <c r="E88" i="2"/>
  <c r="K88" i="2" s="1"/>
  <c r="E142" i="2"/>
  <c r="K142" i="2" s="1"/>
  <c r="L142" i="2" s="1"/>
  <c r="E105" i="2"/>
  <c r="K105" i="2" s="1"/>
  <c r="E84" i="2"/>
  <c r="K84" i="2" s="1"/>
  <c r="E130" i="2"/>
  <c r="E44" i="2"/>
  <c r="K44" i="2" s="1"/>
  <c r="E80" i="2"/>
  <c r="K80" i="2" s="1"/>
  <c r="E118" i="2"/>
  <c r="K118" i="2" s="1"/>
  <c r="L118" i="2" s="1"/>
  <c r="E68" i="2"/>
  <c r="K68" i="2" s="1"/>
  <c r="E72" i="2"/>
  <c r="K72" i="2" s="1"/>
  <c r="E122" i="2"/>
  <c r="E52" i="2"/>
  <c r="K52" i="2" s="1"/>
  <c r="E40" i="2"/>
  <c r="K40" i="2" s="1"/>
  <c r="E109" i="2"/>
  <c r="K109" i="2" s="1"/>
  <c r="E138" i="2"/>
  <c r="E101" i="2"/>
  <c r="K101" i="2" s="1"/>
  <c r="E146" i="2"/>
  <c r="E92" i="2"/>
  <c r="K92" i="2" s="1"/>
  <c r="E28" i="2"/>
  <c r="K28" i="2" s="1"/>
  <c r="E155" i="2"/>
  <c r="K155" i="2" s="1"/>
  <c r="E134" i="2"/>
  <c r="E96" i="2"/>
  <c r="K96" i="2" s="1"/>
  <c r="E76" i="2"/>
  <c r="K76" i="2" s="1"/>
  <c r="E20" i="2"/>
  <c r="E114" i="2"/>
  <c r="K114" i="2" s="1"/>
  <c r="E126" i="2"/>
  <c r="G165" i="2"/>
  <c r="E164" i="2"/>
  <c r="E64" i="2"/>
  <c r="K64" i="2" s="1"/>
  <c r="E24" i="2"/>
  <c r="K24" i="2" s="1"/>
  <c r="J160" i="2"/>
  <c r="J147" i="2"/>
  <c r="G147" i="2"/>
  <c r="L135" i="2"/>
  <c r="D147" i="2"/>
  <c r="J110" i="2"/>
  <c r="G110" i="2"/>
  <c r="F110" i="2" s="1"/>
  <c r="L121" i="2"/>
  <c r="L143" i="2"/>
  <c r="D160" i="2"/>
  <c r="D165" i="2"/>
  <c r="G160" i="2"/>
  <c r="F160" i="2" s="1"/>
  <c r="L113" i="2"/>
  <c r="K164" i="2" l="1"/>
  <c r="L164" i="2" s="1"/>
  <c r="K138" i="2"/>
  <c r="L138" i="2" s="1"/>
  <c r="L120" i="2"/>
  <c r="K146" i="2"/>
  <c r="L146" i="2" s="1"/>
  <c r="E147" i="2"/>
  <c r="K147" i="2" s="1"/>
  <c r="F147" i="2"/>
  <c r="K134" i="2"/>
  <c r="L134" i="2" s="1"/>
  <c r="K130" i="2"/>
  <c r="L130" i="2" s="1"/>
  <c r="E165" i="2"/>
  <c r="K165" i="2" s="1"/>
  <c r="L165" i="2" s="1"/>
  <c r="F165" i="2"/>
  <c r="K122" i="2"/>
  <c r="L122" i="2" s="1"/>
  <c r="K126" i="2"/>
  <c r="L126" i="2" s="1"/>
  <c r="E110" i="2"/>
  <c r="K110" i="2" s="1"/>
  <c r="E160" i="2"/>
  <c r="K160" i="2" s="1"/>
  <c r="J48" i="2"/>
  <c r="E48" i="2" s="1"/>
  <c r="K48" i="2" s="1"/>
  <c r="G36" i="2"/>
  <c r="F36" i="2" s="1"/>
  <c r="L155" i="2"/>
  <c r="L114" i="2"/>
  <c r="E36" i="2" l="1"/>
  <c r="K36" i="2" s="1"/>
  <c r="L30" i="2"/>
  <c r="L82" i="2"/>
  <c r="L81" i="2"/>
  <c r="L103" i="2"/>
  <c r="L102" i="2"/>
  <c r="L62" i="2"/>
  <c r="L63" i="2"/>
  <c r="L42" i="2"/>
  <c r="L43" i="2"/>
  <c r="L66" i="2"/>
  <c r="L67" i="2"/>
  <c r="L94" i="2"/>
  <c r="L95" i="2"/>
  <c r="L34" i="2"/>
  <c r="L35" i="2"/>
  <c r="L39" i="2"/>
  <c r="L38" i="2"/>
  <c r="L107" i="2"/>
  <c r="L108" i="2"/>
  <c r="L22" i="2"/>
  <c r="L21" i="2"/>
  <c r="L70" i="2"/>
  <c r="L71" i="2"/>
  <c r="L98" i="2"/>
  <c r="L99" i="2"/>
  <c r="L75" i="2"/>
  <c r="L74" i="2"/>
  <c r="L87" i="2"/>
  <c r="L86" i="2"/>
  <c r="L90" i="2"/>
  <c r="L91" i="2"/>
  <c r="L51" i="2"/>
  <c r="L50" i="2"/>
  <c r="L27" i="2"/>
  <c r="L25" i="2"/>
  <c r="L54" i="2"/>
  <c r="L55" i="2"/>
  <c r="L79" i="2"/>
  <c r="L78" i="2"/>
  <c r="D20" i="2"/>
  <c r="G16" i="2"/>
  <c r="J16" i="2"/>
  <c r="D16" i="2"/>
  <c r="K13" i="2"/>
  <c r="K14" i="2"/>
  <c r="L15" i="2"/>
  <c r="J12" i="2"/>
  <c r="E12" i="2" s="1"/>
  <c r="D12" i="2"/>
  <c r="L11" i="2"/>
  <c r="L10" i="2"/>
  <c r="L9" i="2"/>
  <c r="L6" i="2"/>
  <c r="L7" i="2"/>
  <c r="L5" i="2"/>
  <c r="J8" i="2"/>
  <c r="D8" i="2"/>
  <c r="F16" i="2" l="1"/>
  <c r="K20" i="2"/>
  <c r="D97" i="2"/>
  <c r="E8" i="2"/>
  <c r="L14" i="2"/>
  <c r="L13" i="2"/>
  <c r="D177" i="2"/>
  <c r="E16" i="2"/>
  <c r="L58" i="2"/>
  <c r="L59" i="2"/>
  <c r="L80" i="2"/>
  <c r="L77" i="2"/>
  <c r="L72" i="2"/>
  <c r="L69" i="2"/>
  <c r="L84" i="2"/>
  <c r="L83" i="2"/>
  <c r="L52" i="2"/>
  <c r="L49" i="2"/>
  <c r="L76" i="2"/>
  <c r="L73" i="2"/>
  <c r="L36" i="2"/>
  <c r="L33" i="2"/>
  <c r="L106" i="2"/>
  <c r="L109" i="2"/>
  <c r="L28" i="2"/>
  <c r="L26" i="2"/>
  <c r="L40" i="2"/>
  <c r="L37" i="2"/>
  <c r="L68" i="2"/>
  <c r="L65" i="2"/>
  <c r="L56" i="2"/>
  <c r="L53" i="2"/>
  <c r="L44" i="2"/>
  <c r="L41" i="2"/>
  <c r="L88" i="2"/>
  <c r="L85" i="2"/>
  <c r="J60" i="2"/>
  <c r="E60" i="2" s="1"/>
  <c r="K60" i="2" s="1"/>
  <c r="L92" i="2"/>
  <c r="L89" i="2"/>
  <c r="L105" i="2"/>
  <c r="L104" i="2"/>
  <c r="L96" i="2"/>
  <c r="L93" i="2"/>
  <c r="L24" i="2"/>
  <c r="L23" i="2"/>
  <c r="L100" i="2"/>
  <c r="L64" i="2"/>
  <c r="L61" i="2"/>
  <c r="K12" i="2"/>
  <c r="L12" i="2" s="1"/>
  <c r="K16" i="2"/>
  <c r="L16" i="2" s="1"/>
  <c r="L60" i="2" l="1"/>
  <c r="L101" i="2"/>
  <c r="L57" i="2"/>
  <c r="K8" i="2" l="1"/>
  <c r="L8" i="2" l="1"/>
  <c r="L115" i="2"/>
  <c r="L119" i="2"/>
  <c r="P25" i="1"/>
  <c r="L166" i="2" l="1"/>
  <c r="L168" i="2"/>
  <c r="L160" i="2"/>
  <c r="L110" i="2"/>
  <c r="L111" i="2"/>
  <c r="L147" i="2" l="1"/>
  <c r="M28" i="1"/>
  <c r="N28" i="1" s="1"/>
  <c r="M29" i="1"/>
  <c r="N29" i="1"/>
  <c r="K30" i="1"/>
  <c r="M27" i="1"/>
  <c r="N27" i="1" s="1"/>
  <c r="L30" i="1"/>
  <c r="M23" i="1"/>
  <c r="M7" i="1"/>
  <c r="M19" i="1" s="1"/>
  <c r="M8" i="1"/>
  <c r="M9" i="1"/>
  <c r="M10" i="1"/>
  <c r="R10" i="1" s="1"/>
  <c r="M11" i="1"/>
  <c r="M20" i="1" s="1"/>
  <c r="M12" i="1"/>
  <c r="M13" i="1"/>
  <c r="R13" i="1" s="1"/>
  <c r="M14" i="1"/>
  <c r="R14" i="1" s="1"/>
  <c r="M15" i="1"/>
  <c r="M16" i="1"/>
  <c r="M17" i="1"/>
  <c r="M6" i="1"/>
  <c r="N7" i="1"/>
  <c r="N8" i="1"/>
  <c r="N9" i="1"/>
  <c r="N10" i="1"/>
  <c r="N11" i="1"/>
  <c r="N12" i="1"/>
  <c r="N13" i="1"/>
  <c r="N14" i="1"/>
  <c r="N15" i="1"/>
  <c r="N16" i="1"/>
  <c r="N17" i="1"/>
  <c r="N6" i="1"/>
  <c r="R16" i="1"/>
  <c r="R15" i="1"/>
  <c r="R12" i="1"/>
  <c r="R11" i="1"/>
  <c r="R9" i="1"/>
  <c r="P20" i="1"/>
  <c r="O20" i="1"/>
  <c r="L20" i="1"/>
  <c r="P19" i="1"/>
  <c r="O19" i="1"/>
  <c r="L19" i="1"/>
  <c r="O18" i="1"/>
  <c r="M18" i="1"/>
  <c r="L18" i="1"/>
  <c r="R17" i="1"/>
  <c r="R7" i="1"/>
  <c r="K18" i="1"/>
  <c r="G27" i="1"/>
  <c r="C8" i="1"/>
  <c r="M30" i="1" l="1"/>
  <c r="L21" i="1"/>
  <c r="K20" i="1"/>
  <c r="Q20" i="1"/>
  <c r="N19" i="1"/>
  <c r="K19" i="1"/>
  <c r="K21" i="1" s="1"/>
  <c r="K22" i="1" s="1"/>
  <c r="M22" i="1"/>
  <c r="O22" i="1"/>
  <c r="N20" i="1"/>
  <c r="N18" i="1"/>
  <c r="P18" i="1"/>
  <c r="P22" i="1" s="1"/>
  <c r="Q19" i="1"/>
  <c r="R8" i="1"/>
  <c r="N30" i="1" l="1"/>
  <c r="N22" i="1"/>
  <c r="Q18" i="1"/>
  <c r="Q22" i="1" s="1"/>
  <c r="R6" i="1"/>
  <c r="L20" i="2"/>
  <c r="L18" i="2"/>
  <c r="L17" i="2"/>
  <c r="L19" i="2"/>
  <c r="L167" i="2" l="1"/>
  <c r="L169" i="2" l="1"/>
  <c r="L31" i="2" l="1"/>
  <c r="G97" i="2" l="1"/>
  <c r="F97" i="2" s="1"/>
  <c r="L48" i="2"/>
  <c r="L47" i="2"/>
  <c r="L46" i="2"/>
  <c r="L45" i="2" l="1"/>
  <c r="J32" i="2"/>
  <c r="E32" i="2" s="1"/>
  <c r="K32" i="2" s="1"/>
  <c r="L29" i="2"/>
  <c r="L32" i="2" l="1"/>
  <c r="J97" i="2"/>
  <c r="E97" i="2" l="1"/>
  <c r="K97" i="2" l="1"/>
  <c r="L97" i="2" s="1"/>
  <c r="E151" i="2"/>
  <c r="E177" i="2" s="1"/>
  <c r="G175" i="2"/>
  <c r="F149" i="2"/>
  <c r="F175" i="2" s="1"/>
  <c r="G177" i="2"/>
  <c r="F150" i="2"/>
  <c r="F176" i="2" s="1"/>
  <c r="G176" i="2"/>
  <c r="J177" i="2"/>
  <c r="H177" i="2"/>
  <c r="I177" i="2"/>
  <c r="J175" i="2"/>
  <c r="F148" i="2"/>
  <c r="F177" i="2" s="1"/>
  <c r="G174" i="2"/>
  <c r="H176" i="2"/>
  <c r="H174" i="2"/>
  <c r="I176" i="2"/>
  <c r="I174" i="2"/>
  <c r="H175" i="2"/>
  <c r="J176" i="2"/>
  <c r="E148" i="2"/>
  <c r="E174" i="2" s="1"/>
  <c r="J174" i="2"/>
  <c r="E149" i="2"/>
  <c r="E175" i="2" s="1"/>
  <c r="I175" i="2"/>
  <c r="E150" i="2"/>
  <c r="E176" i="2" s="1"/>
  <c r="K149" i="2" l="1"/>
  <c r="K175" i="2" s="1"/>
  <c r="L175" i="2" s="1"/>
  <c r="F174" i="2"/>
  <c r="K150" i="2"/>
  <c r="K151" i="2"/>
  <c r="K148" i="2"/>
  <c r="L149" i="2"/>
  <c r="K176" i="2" l="1"/>
  <c r="L176" i="2" s="1"/>
  <c r="L150" i="2"/>
  <c r="K174" i="2"/>
  <c r="L174" i="2" s="1"/>
  <c r="L148" i="2"/>
  <c r="K177" i="2"/>
  <c r="L177" i="2" s="1"/>
  <c r="L151" i="2"/>
</calcChain>
</file>

<file path=xl/sharedStrings.xml><?xml version="1.0" encoding="utf-8"?>
<sst xmlns="http://schemas.openxmlformats.org/spreadsheetml/2006/main" count="1554" uniqueCount="193">
  <si>
    <t xml:space="preserve">Budżet FENG podział na osie </t>
  </si>
  <si>
    <t>P.1</t>
  </si>
  <si>
    <t>lepiej rozwinięte</t>
  </si>
  <si>
    <t>Wkład UE</t>
  </si>
  <si>
    <t>Łącznie</t>
  </si>
  <si>
    <t>Wkład krajowy</t>
  </si>
  <si>
    <t>Indykatywny podział wkładu krajowego</t>
  </si>
  <si>
    <t>Ogółem</t>
  </si>
  <si>
    <t>Stopa dofinans.</t>
  </si>
  <si>
    <t>przejściowe</t>
  </si>
  <si>
    <t>Oś</t>
  </si>
  <si>
    <t>Kat. regionu</t>
  </si>
  <si>
    <t>Bez kwoty elast.</t>
  </si>
  <si>
    <t>Kwota elastyczności</t>
  </si>
  <si>
    <t>publiczny</t>
  </si>
  <si>
    <t>prywatny</t>
  </si>
  <si>
    <t>P.2</t>
  </si>
  <si>
    <t>słabiej rozwinięte</t>
  </si>
  <si>
    <t>P.3</t>
  </si>
  <si>
    <t>SUMA</t>
  </si>
  <si>
    <t>P.4</t>
  </si>
  <si>
    <t>ŁĄCZNIE</t>
  </si>
  <si>
    <t>Budżet FENG: wkład UE i wkład krajowy</t>
  </si>
  <si>
    <t>kategoria regionu</t>
  </si>
  <si>
    <t>alokacja EFRR</t>
  </si>
  <si>
    <t>wkład krajowy</t>
  </si>
  <si>
    <t>ogółem</t>
  </si>
  <si>
    <t>stopa dofinan.</t>
  </si>
  <si>
    <t>lepiej rozwinięty</t>
  </si>
  <si>
    <t>przejściowy</t>
  </si>
  <si>
    <t>słabiej rozwinięty</t>
  </si>
  <si>
    <t>Suma</t>
  </si>
  <si>
    <t>Alokacja finansowa SZOP FENG</t>
  </si>
  <si>
    <t>Stopa dofinansowania (%)</t>
  </si>
  <si>
    <t>Priorytet 2.</t>
  </si>
  <si>
    <t>P. 2 CS 1.1.</t>
  </si>
  <si>
    <t>P.2 CS 1.2</t>
  </si>
  <si>
    <t>P.2 CS 1.3</t>
  </si>
  <si>
    <t>P.3 CS 2.1</t>
  </si>
  <si>
    <t>P.3 CS 2.3</t>
  </si>
  <si>
    <t>Priorytet 4</t>
  </si>
  <si>
    <t>Suma całkowita</t>
  </si>
  <si>
    <t>Priorytet 1</t>
  </si>
  <si>
    <t>1.1</t>
  </si>
  <si>
    <t>Działanie 1.1 Ścieżka SMART</t>
  </si>
  <si>
    <t xml:space="preserve">Działanie 2.1 Międzynarodowe Agendy Badawcze </t>
  </si>
  <si>
    <t>Działanie 2.2 First Team</t>
  </si>
  <si>
    <t>Działanie 2.3 Team Net</t>
  </si>
  <si>
    <t xml:space="preserve">Działanie 2.4 Badawcza Infrastruktura Nowoczesnej Gospodarki </t>
  </si>
  <si>
    <t xml:space="preserve">Działanie 2.5 Science4Business - Nauka dla biznesu  </t>
  </si>
  <si>
    <t>Działanie 2.6  PRIME</t>
  </si>
  <si>
    <t xml:space="preserve">Działanie 2.7 Proof of Concept </t>
  </si>
  <si>
    <t>Działanie 2.8  BRIdge Up</t>
  </si>
  <si>
    <t>Działanie 2.9 Seal of Excellence</t>
  </si>
  <si>
    <t>Działanie 2.10 IPCEI</t>
  </si>
  <si>
    <t>Działanie 2.11 Wspólne Przedsięwzięcia Badawcze</t>
  </si>
  <si>
    <t>Działanie 2.12 Granty na Eurogranty</t>
  </si>
  <si>
    <t>Działanie 2.13  Innowacyjne zamówienia publiczne</t>
  </si>
  <si>
    <t>Działanie 2.14  Inno_LAB</t>
  </si>
  <si>
    <t xml:space="preserve">Działanie 2.15 Smart discovery </t>
  </si>
  <si>
    <t xml:space="preserve">Działanie 2.16 Inno_regio_lab	</t>
  </si>
  <si>
    <t xml:space="preserve">Działanie 2.17 Rozwój oferty klastrów dla firm   </t>
  </si>
  <si>
    <t xml:space="preserve">Działanie 2.18 Rozwój oferty OI dla firm  </t>
  </si>
  <si>
    <t>Działanie 2.19 Innovation Coach</t>
  </si>
  <si>
    <t>Działanie 2.20 INNOSTART</t>
  </si>
  <si>
    <t>Działanie 2.21 Wsparcie transformacji cyfrowej polskich MŚP</t>
  </si>
  <si>
    <t xml:space="preserve">Działanie 2.22 Współfinansowanie działań EDIH </t>
  </si>
  <si>
    <t xml:space="preserve">Działanie 2.23 Współfinansowanie działań TEF AI </t>
  </si>
  <si>
    <t>Działanie 2.24 Polskie Mosty Technologiczne</t>
  </si>
  <si>
    <t>Działanie 2.25 Promocja marki innowacyjnych MŚP</t>
  </si>
  <si>
    <t xml:space="preserve">Działanie 2.26 Umiędzynarodowienie MŚP - Brand HUB </t>
  </si>
  <si>
    <t xml:space="preserve">Działanie 2.27 Laboratorium Innowatora </t>
  </si>
  <si>
    <t>Działanie 2.28 Startup Booster Poland</t>
  </si>
  <si>
    <t>Działanie 2.29 Startups are us</t>
  </si>
  <si>
    <t>Działanie 2.30 Instrumenty kapitałowe</t>
  </si>
  <si>
    <t xml:space="preserve">Działanie 2.31 Fundusz Gwarancyjny </t>
  </si>
  <si>
    <t>Działanie 2.32 Kredyt Technologiczny</t>
  </si>
  <si>
    <t xml:space="preserve">Priorytet 3. </t>
  </si>
  <si>
    <t>Działanie 3.1 Kredyt Ekologiczny</t>
  </si>
  <si>
    <t xml:space="preserve">Działanie 3.2 Zielony Fundusz Gwarancyjny </t>
  </si>
  <si>
    <t>2.1</t>
  </si>
  <si>
    <t>2.3</t>
  </si>
  <si>
    <t>Działanie 3.3 IPCEI wodorowy</t>
  </si>
  <si>
    <t>Działanie 4.1</t>
  </si>
  <si>
    <t>ND</t>
  </si>
  <si>
    <t>Kategoria regionów</t>
  </si>
  <si>
    <t>w okresie przejściowym</t>
  </si>
  <si>
    <t>Wkład EBI</t>
  </si>
  <si>
    <t>0</t>
  </si>
  <si>
    <t>Priorytet / Działanie (numer)</t>
  </si>
  <si>
    <t>Cel szczegółowy (numer)</t>
  </si>
  <si>
    <t>Krajowe środki publiczne</t>
  </si>
  <si>
    <t>Wsparcie UE (EFRR) 
(a)</t>
  </si>
  <si>
    <t>Budżet państwa (d)</t>
  </si>
  <si>
    <t>Budżet JST (e)</t>
  </si>
  <si>
    <t>Inne (f)</t>
  </si>
  <si>
    <t>Ogółem (c)= (d) + (e) + (f)</t>
  </si>
  <si>
    <t>Wkład krajowy ogółem (b) = (c) + (g)</t>
  </si>
  <si>
    <t>Krajowe środki prywatne (g)</t>
  </si>
  <si>
    <t xml:space="preserve">Finansowanie ogółem (a) + (b) </t>
  </si>
  <si>
    <t>1.2</t>
  </si>
  <si>
    <t>1.3</t>
  </si>
  <si>
    <t>Tabela 1. Alokacja programu w podziale na działania, wsparcie UE i wkład krajowy (w EUR)</t>
  </si>
  <si>
    <t>udział PARP w 1. priorytecie</t>
  </si>
  <si>
    <t>Zmiany alokacji FENG</t>
  </si>
  <si>
    <t>Lp.</t>
  </si>
  <si>
    <t>Nr aktualizacji SZOP</t>
  </si>
  <si>
    <t>Opis zmiany</t>
  </si>
  <si>
    <t>Uwagi</t>
  </si>
  <si>
    <t>Szczegóły w arkuszu: "Różnice 1 i 2"</t>
  </si>
  <si>
    <r>
      <t xml:space="preserve">Przesunięcie </t>
    </r>
    <r>
      <rPr>
        <sz val="10"/>
        <color rgb="FFFF0000"/>
        <rFont val="Calibri"/>
        <family val="2"/>
        <charset val="238"/>
        <scheme val="minor"/>
      </rPr>
      <t xml:space="preserve">13 428 728,4 </t>
    </r>
    <r>
      <rPr>
        <sz val="10"/>
        <color theme="1"/>
        <rFont val="Calibri"/>
        <family val="2"/>
        <scheme val="minor"/>
      </rPr>
      <t>EUR z dz. 2.25 do dz. 2.32</t>
    </r>
  </si>
  <si>
    <t>Zwiększenie 2.32 o</t>
  </si>
  <si>
    <t>Dzielnik 1/17</t>
  </si>
  <si>
    <t>181</t>
  </si>
  <si>
    <t>180</t>
  </si>
  <si>
    <t>179</t>
  </si>
  <si>
    <t>PT</t>
  </si>
  <si>
    <t>029</t>
  </si>
  <si>
    <t>CS 2.3</t>
  </si>
  <si>
    <t>3.3</t>
  </si>
  <si>
    <t>076</t>
  </si>
  <si>
    <t>075</t>
  </si>
  <si>
    <t>3.2</t>
  </si>
  <si>
    <t>040</t>
  </si>
  <si>
    <t>039</t>
  </si>
  <si>
    <t>038</t>
  </si>
  <si>
    <t>CS 2.1</t>
  </si>
  <si>
    <t>3.1</t>
  </si>
  <si>
    <t>CP 2</t>
  </si>
  <si>
    <t>Priorytet 3</t>
  </si>
  <si>
    <t>021</t>
  </si>
  <si>
    <t>CS 1.3</t>
  </si>
  <si>
    <t>2.32</t>
  </si>
  <si>
    <t>022</t>
  </si>
  <si>
    <t>2.31</t>
  </si>
  <si>
    <t>2.30</t>
  </si>
  <si>
    <t>025</t>
  </si>
  <si>
    <t>2.29</t>
  </si>
  <si>
    <t>2.28</t>
  </si>
  <si>
    <t>137</t>
  </si>
  <si>
    <t>2.27</t>
  </si>
  <si>
    <t>2.26</t>
  </si>
  <si>
    <t>2.25</t>
  </si>
  <si>
    <t>2.24</t>
  </si>
  <si>
    <t>013</t>
  </si>
  <si>
    <t>CS 1.2</t>
  </si>
  <si>
    <t>2.23</t>
  </si>
  <si>
    <t>2.22</t>
  </si>
  <si>
    <t>2.21</t>
  </si>
  <si>
    <t>024</t>
  </si>
  <si>
    <t>CS 1.1</t>
  </si>
  <si>
    <t>2.20</t>
  </si>
  <si>
    <t>023</t>
  </si>
  <si>
    <t>2.19</t>
  </si>
  <si>
    <t>020</t>
  </si>
  <si>
    <t>014</t>
  </si>
  <si>
    <t>2.18</t>
  </si>
  <si>
    <t>026</t>
  </si>
  <si>
    <t>2.17</t>
  </si>
  <si>
    <t>2.16</t>
  </si>
  <si>
    <t>2.15</t>
  </si>
  <si>
    <t>2.14</t>
  </si>
  <si>
    <t>2.13</t>
  </si>
  <si>
    <t>2.12</t>
  </si>
  <si>
    <t>012</t>
  </si>
  <si>
    <t>011</t>
  </si>
  <si>
    <t>010</t>
  </si>
  <si>
    <t>2.11</t>
  </si>
  <si>
    <t>2.10</t>
  </si>
  <si>
    <t>2.9</t>
  </si>
  <si>
    <t>2.8</t>
  </si>
  <si>
    <t>2.7</t>
  </si>
  <si>
    <t>2.6</t>
  </si>
  <si>
    <t>028</t>
  </si>
  <si>
    <t>2.5</t>
  </si>
  <si>
    <t>008</t>
  </si>
  <si>
    <t>004</t>
  </si>
  <si>
    <t>2.4</t>
  </si>
  <si>
    <t>2.2</t>
  </si>
  <si>
    <t>CP 1</t>
  </si>
  <si>
    <t>Priorytet 2</t>
  </si>
  <si>
    <t>030</t>
  </si>
  <si>
    <t>009</t>
  </si>
  <si>
    <t>EFRR regiony lepiej rozwinięte</t>
  </si>
  <si>
    <t>EFRR regiony w okresie przejściowym</t>
  </si>
  <si>
    <t>EFRR regiony słabiej rozwinięte</t>
  </si>
  <si>
    <t>Orientacyjna alokacja UE (EUR)</t>
  </si>
  <si>
    <t>Zakres interwencji (kod)</t>
  </si>
  <si>
    <t>Działanie (numer)</t>
  </si>
  <si>
    <t>Cel Polityki (numer)</t>
  </si>
  <si>
    <t>Priorytet (numer)</t>
  </si>
  <si>
    <t xml:space="preserve">
Tabela 2. Alokacja programu w podziale na działania i zakres interwencji</t>
  </si>
  <si>
    <t>Działanie 2.21  Dig.IT Transformacja cyfrowa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</si>
</sst>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444444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2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3" fillId="0" borderId="0" xfId="0" applyFont="1"/>
    <xf numFmtId="0" fontId="0" fillId="2" borderId="0" xfId="0" applyFill="1"/>
    <xf numFmtId="4" fontId="4" fillId="0" borderId="0" xfId="0" applyNumberFormat="1" applyFont="1"/>
    <xf numFmtId="4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164" fontId="0" fillId="0" borderId="1" xfId="0" applyNumberFormat="1" applyBorder="1"/>
    <xf numFmtId="4" fontId="0" fillId="0" borderId="0" xfId="0" applyNumberFormat="1"/>
    <xf numFmtId="4" fontId="4" fillId="3" borderId="0" xfId="0" applyNumberFormat="1" applyFont="1" applyFill="1" applyAlignment="1">
      <alignment horizontal="center"/>
    </xf>
    <xf numFmtId="4" fontId="0" fillId="2" borderId="1" xfId="0" applyNumberFormat="1" applyFill="1" applyBorder="1"/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0" fontId="0" fillId="0" borderId="1" xfId="0" applyNumberFormat="1" applyBorder="1"/>
    <xf numFmtId="0" fontId="5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0" fillId="6" borderId="1" xfId="0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righ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0" fillId="2" borderId="0" xfId="0" applyNumberFormat="1" applyFill="1" applyAlignment="1">
      <alignment vertical="center"/>
    </xf>
    <xf numFmtId="4" fontId="4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" fontId="0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0" fillId="2" borderId="0" xfId="0" applyNumberFormat="1" applyFill="1" applyAlignment="1">
      <alignment vertical="center"/>
    </xf>
    <xf numFmtId="0" fontId="2" fillId="0" borderId="0" xfId="0" applyFont="1" applyAlignment="1">
      <alignment vertical="center"/>
    </xf>
    <xf numFmtId="4" fontId="12" fillId="0" borderId="5" xfId="0" applyNumberFormat="1" applyFont="1" applyBorder="1" applyAlignment="1">
      <alignment horizontal="center" vertical="center" wrapText="1"/>
    </xf>
    <xf numFmtId="3" fontId="11" fillId="7" borderId="5" xfId="0" applyNumberFormat="1" applyFont="1" applyFill="1" applyBorder="1" applyAlignment="1">
      <alignment horizontal="center" vertical="center" wrapText="1"/>
    </xf>
    <xf numFmtId="3" fontId="10" fillId="7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9" fillId="7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13" fillId="6" borderId="5" xfId="0" applyNumberFormat="1" applyFont="1" applyFill="1" applyBorder="1" applyAlignment="1">
      <alignment horizontal="center" vertical="center" wrapText="1"/>
    </xf>
    <xf numFmtId="3" fontId="10" fillId="7" borderId="5" xfId="0" applyNumberFormat="1" applyFont="1" applyFill="1" applyBorder="1" applyAlignment="1">
      <alignment horizontal="center" vertical="center"/>
    </xf>
    <xf numFmtId="3" fontId="10" fillId="7" borderId="6" xfId="0" applyNumberFormat="1" applyFont="1" applyFill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3" fontId="6" fillId="7" borderId="16" xfId="0" applyNumberFormat="1" applyFont="1" applyFill="1" applyBorder="1" applyAlignment="1">
      <alignment horizontal="center" vertical="center"/>
    </xf>
    <xf numFmtId="3" fontId="5" fillId="7" borderId="16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6" fillId="6" borderId="16" xfId="0" applyNumberFormat="1" applyFont="1" applyFill="1" applyBorder="1" applyAlignment="1">
      <alignment horizontal="center" vertical="center"/>
    </xf>
    <xf numFmtId="3" fontId="5" fillId="6" borderId="16" xfId="0" applyNumberFormat="1" applyFont="1" applyFill="1" applyBorder="1" applyAlignment="1">
      <alignment horizontal="center" vertical="center"/>
    </xf>
    <xf numFmtId="3" fontId="10" fillId="7" borderId="16" xfId="0" applyNumberFormat="1" applyFont="1" applyFill="1" applyBorder="1" applyAlignment="1">
      <alignment horizontal="center" vertical="center"/>
    </xf>
    <xf numFmtId="3" fontId="10" fillId="7" borderId="17" xfId="0" applyNumberFormat="1" applyFont="1" applyFill="1" applyBorder="1" applyAlignment="1">
      <alignment horizontal="center" vertical="center"/>
    </xf>
    <xf numFmtId="3" fontId="11" fillId="7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/>
    </xf>
    <xf numFmtId="3" fontId="10" fillId="7" borderId="6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/>
    </xf>
    <xf numFmtId="3" fontId="10" fillId="6" borderId="6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3" fontId="14" fillId="6" borderId="16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3" fontId="9" fillId="7" borderId="16" xfId="0" applyNumberFormat="1" applyFont="1" applyFill="1" applyBorder="1" applyAlignment="1">
      <alignment horizontal="center" vertical="center"/>
    </xf>
    <xf numFmtId="3" fontId="10" fillId="7" borderId="16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5" borderId="16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center" vertical="center" wrapText="1"/>
    </xf>
    <xf numFmtId="3" fontId="9" fillId="6" borderId="16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0" fontId="9" fillId="7" borderId="16" xfId="0" applyNumberFormat="1" applyFont="1" applyFill="1" applyBorder="1" applyAlignment="1">
      <alignment horizontal="center" vertical="center"/>
    </xf>
    <xf numFmtId="10" fontId="10" fillId="7" borderId="16" xfId="0" applyNumberFormat="1" applyFont="1" applyFill="1" applyBorder="1" applyAlignment="1">
      <alignment horizontal="center" vertical="center"/>
    </xf>
    <xf numFmtId="10" fontId="9" fillId="2" borderId="16" xfId="0" applyNumberFormat="1" applyFont="1" applyFill="1" applyBorder="1" applyAlignment="1">
      <alignment horizontal="center" vertical="center"/>
    </xf>
    <xf numFmtId="10" fontId="10" fillId="2" borderId="16" xfId="0" applyNumberFormat="1" applyFont="1" applyFill="1" applyBorder="1" applyAlignment="1">
      <alignment horizontal="center" vertical="center"/>
    </xf>
    <xf numFmtId="10" fontId="10" fillId="5" borderId="16" xfId="0" applyNumberFormat="1" applyFont="1" applyFill="1" applyBorder="1" applyAlignment="1">
      <alignment horizontal="center" vertical="center"/>
    </xf>
    <xf numFmtId="10" fontId="9" fillId="6" borderId="16" xfId="0" applyNumberFormat="1" applyFont="1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10" fontId="11" fillId="6" borderId="16" xfId="0" applyNumberFormat="1" applyFont="1" applyFill="1" applyBorder="1" applyAlignment="1">
      <alignment horizontal="center" vertical="center"/>
    </xf>
    <xf numFmtId="10" fontId="11" fillId="2" borderId="16" xfId="0" applyNumberFormat="1" applyFont="1" applyFill="1" applyBorder="1" applyAlignment="1">
      <alignment horizontal="center" vertical="center"/>
    </xf>
    <xf numFmtId="10" fontId="10" fillId="7" borderId="17" xfId="0" applyNumberFormat="1" applyFont="1" applyFill="1" applyBorder="1" applyAlignment="1">
      <alignment horizontal="center" vertical="center"/>
    </xf>
    <xf numFmtId="3" fontId="6" fillId="8" borderId="0" xfId="0" applyNumberFormat="1" applyFont="1" applyFill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3" fontId="11" fillId="8" borderId="5" xfId="0" applyNumberFormat="1" applyFont="1" applyFill="1" applyBorder="1" applyAlignment="1">
      <alignment horizontal="center" vertical="center" wrapText="1"/>
    </xf>
    <xf numFmtId="3" fontId="11" fillId="8" borderId="6" xfId="0" applyNumberFormat="1" applyFont="1" applyFill="1" applyBorder="1" applyAlignment="1">
      <alignment horizontal="center" vertical="center"/>
    </xf>
    <xf numFmtId="3" fontId="11" fillId="8" borderId="1" xfId="0" applyNumberFormat="1" applyFont="1" applyFill="1" applyBorder="1" applyAlignment="1">
      <alignment horizontal="center" vertical="center"/>
    </xf>
    <xf numFmtId="3" fontId="11" fillId="8" borderId="5" xfId="0" applyNumberFormat="1" applyFont="1" applyFill="1" applyBorder="1" applyAlignment="1">
      <alignment horizontal="center" vertical="center"/>
    </xf>
    <xf numFmtId="3" fontId="9" fillId="8" borderId="5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horizontal="center" vertical="center" wrapText="1"/>
    </xf>
    <xf numFmtId="3" fontId="9" fillId="9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3" fontId="10" fillId="0" borderId="16" xfId="0" applyNumberFormat="1" applyFont="1" applyFill="1" applyBorder="1" applyAlignment="1">
      <alignment horizontal="center" vertical="center" wrapText="1"/>
    </xf>
    <xf numFmtId="3" fontId="9" fillId="9" borderId="6" xfId="0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 wrapText="1"/>
    </xf>
    <xf numFmtId="3" fontId="9" fillId="10" borderId="5" xfId="0" applyNumberFormat="1" applyFont="1" applyFill="1" applyBorder="1" applyAlignment="1">
      <alignment horizontal="center" vertical="center" wrapText="1"/>
    </xf>
    <xf numFmtId="3" fontId="9" fillId="10" borderId="6" xfId="0" applyNumberFormat="1" applyFont="1" applyFill="1" applyBorder="1" applyAlignment="1">
      <alignment horizontal="center" vertical="center" wrapText="1"/>
    </xf>
    <xf numFmtId="3" fontId="9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3" fontId="0" fillId="2" borderId="0" xfId="1" applyFont="1" applyFill="1" applyAlignment="1">
      <alignment vertical="center"/>
    </xf>
    <xf numFmtId="43" fontId="0" fillId="2" borderId="0" xfId="0" applyNumberForma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" fontId="0" fillId="2" borderId="0" xfId="1" applyNumberFormat="1" applyFont="1" applyFill="1" applyAlignment="1">
      <alignment vertical="center"/>
    </xf>
    <xf numFmtId="4" fontId="4" fillId="2" borderId="0" xfId="1" applyNumberFormat="1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21" fillId="11" borderId="1" xfId="0" applyNumberFormat="1" applyFont="1" applyFill="1" applyBorder="1" applyAlignment="1">
      <alignment horizontal="right" vertical="center" wrapText="1"/>
    </xf>
    <xf numFmtId="0" fontId="21" fillId="11" borderId="1" xfId="0" applyFont="1" applyFill="1" applyBorder="1" applyAlignment="1">
      <alignment horizontal="center" vertical="center" wrapText="1"/>
    </xf>
    <xf numFmtId="49" fontId="4" fillId="0" borderId="0" xfId="0" applyNumberFormat="1" applyFont="1"/>
    <xf numFmtId="3" fontId="0" fillId="0" borderId="0" xfId="0" applyNumberFormat="1" applyAlignment="1">
      <alignment wrapText="1"/>
    </xf>
    <xf numFmtId="0" fontId="22" fillId="0" borderId="0" xfId="0" applyFont="1"/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10" fontId="0" fillId="0" borderId="0" xfId="0" applyNumberForma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18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tecka Joanna" id="{58E6EE54-F67B-4166-9B5D-EABA28E6F626}" userId="S::joanna.witecka@mfipr.gov.pl::3fb5e6fb-e03e-4bc4-8244-e24180f0f366" providerId="AD"/>
  <person displayName="Małecki Łukasz" id="{46764F4E-3C5F-4D88-9692-B07252731C9A}" userId="S::lukasz.malecki@mfipr.gov.pl::92ca52ff-a74c-4832-9f55-9a10a761fb17" providerId="AD"/>
  <person displayName="Fabisiak-Maszewska Agnieszka" id="{0045189E-32AE-4DAD-AD7D-FA93DE7381CA}" userId="S::agnieszka.fabisiak@mfipr.gov.pl::0d7e3600-0a6e-4a1f-af73-e0a2ae14895f" providerId="AD"/>
  <person displayName="Amanowicz Agnieszka" id="{765AD965-2DEC-4EFE-873F-E63EF1F84E26}" userId="S::agnieszka.amanowicz@mfipr.gov.pl::6e14e667-39cf-40ff-b88f-6de663acb62e" providerId="AD"/>
  <person displayName="Błachowicz-Białek Kamila" id="{25BCEFE6-D74E-4E05-BE2C-2DB475D64178}" userId="S::kamila.blachowicz-bialek@mfipr.gov.pl::a6b6a6b5-f3de-49fd-b56e-81a65e31216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2-12-08T16:19:17.30" personId="{0045189E-32AE-4DAD-AD7D-FA93DE7381CA}" id="{1B7E2EE3-0324-4E4C-B9DE-4B17BD25B512}">
    <text>Z tabelki wynika, że to jest 85% FUE+15% współfinansowania krajowego? Zgadza się?</text>
  </threadedComment>
  <threadedComment ref="D3" dT="2022-12-14T15:43:20.16" personId="{46764F4E-3C5F-4D88-9692-B07252731C9A}" id="{313DFA88-E146-4792-BDAD-AEC57C05AD91}" parentId="{1B7E2EE3-0324-4E4C-B9DE-4B17BD25B512}">
    <text>Alokacja UE to środki EFRR przyznane na realizacje FENG. 
Wkład krajowy jest wyliczany osobno dla każdej kategorii regionów. W tej tabeli w związku z tym, że mamy stały w programie rozkład alokacji na kategorie regionów (pro rata), dla uproszczenia nie wypisywałem w każdym działaniu alokacji z podziałem na kat. regionów.
Jednocześnie jeśli złączymy pro rata oraz stopy dofinansowania dla poszczególnych kategorii regionów: lepiej rozw: 50%, przejściowe: 70%, słabiej rozw.: 85%, to wychodzi średnia 79,71%. 
Tabela w SZOP FENG musi uszczegółowić dane prezentowane w FENG na poziomie priorytetów. Nie szacujemy wkładu krajowego maksymalnego/realnego (tak jak to było w robione w metodologii), tylko sprawdzamy, czy wyrabiamy się na minimum, które wynika z zastosowania stopy dofinansowania 79,71%.</text>
  </threadedComment>
  <threadedComment ref="G13" dT="2022-12-09T14:58:51.98" personId="{25BCEFE6-D74E-4E05-BE2C-2DB475D64178}" id="{906BEF0D-DD51-4107-BF50-44145A684D2A}">
    <text>PoC nie uwzględniony w RCR 02 w metodologi, brak wkładu prywatnego</text>
  </threadedComment>
  <threadedComment ref="G13" dT="2022-12-14T15:43:41.02" personId="{46764F4E-3C5F-4D88-9692-B07252731C9A}" id="{C5B7E5C4-7CB7-4F5E-84B5-119985FD5339}" parentId="{906BEF0D-DD51-4107-BF50-44145A684D2A}">
    <text>OK, czyli wkład równa się 0</text>
  </threadedComment>
  <threadedComment ref="E15" dT="2022-12-15T08:19:46.37" personId="{25BCEFE6-D74E-4E05-BE2C-2DB475D64178}" id="{A303EE3E-EBF2-4F34-9537-554E27E70972}">
    <text>wkład publiczny 0</text>
  </threadedComment>
  <threadedComment ref="H15" dT="2022-12-09T12:40:12.44" personId="{765AD965-2DEC-4EFE-873F-E63EF1F84E26}" id="{520E5960-4884-44FA-BB66-4BD328C6DE1F}">
    <text xml:space="preserve">Przy Seal trzeba tez uwzglednic ze nowelizacja GBER dala mozliwosc przeniesienia wysokosci dofinansowania bezposrednio z HE - zadanie dla IP
</text>
  </threadedComment>
  <threadedComment ref="H15" dT="2022-12-12T07:34:21.05" personId="{25BCEFE6-D74E-4E05-BE2C-2DB475D64178}" id="{B183BCD9-3800-4CFA-B755-131AF6392D00}" parentId="{520E5960-4884-44FA-BB66-4BD328C6DE1F}">
    <text>przy uwzględnieniu 70% maks. poziomu dofinansowania UE to całkowita alokacja wyniosłaby 42 850 000,00 (wysokość alokacji ogółem wpisana w SZOOPie) przy 12 850 000,00 wkładu prywatnego</text>
  </threadedComment>
  <threadedComment ref="H15" dT="2022-12-14T15:44:50.20" personId="{46764F4E-3C5F-4D88-9692-B07252731C9A}" id="{256F9D44-0B2C-4BD8-9FFB-FEF3F6194C07}" parentId="{520E5960-4884-44FA-BB66-4BD328C6DE1F}">
    <text>Przyjmijmy max 70%.</text>
  </threadedComment>
  <threadedComment ref="H15" dT="2022-12-15T08:27:51.29" personId="{25BCEFE6-D74E-4E05-BE2C-2DB475D64178}" id="{F80A359F-87C8-4200-88F4-3EA2B7FA2A51}" parentId="{520E5960-4884-44FA-BB66-4BD328C6DE1F}">
    <text xml:space="preserve">okej, zmieniłam w tabeli </text>
  </threadedComment>
  <threadedComment ref="D33" dT="2022-12-09T11:06:36.09" personId="{58E6EE54-F67B-4166-9B5D-EABA28E6F626}" id="{5E890EE3-5B38-4D2B-9C71-EBB25E9D7C83}">
    <text>zg. z ostatnim HN 100 mln euro</text>
  </threadedComment>
  <threadedComment ref="D33" dT="2022-12-14T15:45:20.53" personId="{46764F4E-3C5F-4D88-9692-B07252731C9A}" id="{DCFB493E-E6DC-403C-8D14-A80028962051}" parentId="{5E890EE3-5B38-4D2B-9C71-EBB25E9D7C83}">
    <text>OK, ale czy bedziemy mieć wkład publiczny?</text>
  </threadedComment>
  <threadedComment ref="D34" dT="2022-12-09T11:06:51.48" personId="{58E6EE54-F67B-4166-9B5D-EABA28E6F626}" id="{E876A2DF-BD32-4956-B124-1F5043FB17B2}">
    <text>alokacja 41 mln euro</text>
  </threadedComment>
  <threadedComment ref="D34" dT="2022-12-14T15:45:30.42" personId="{46764F4E-3C5F-4D88-9692-B07252731C9A}" id="{28D3CFE8-A4FF-4FE8-9728-148094A2FD9D}" parentId="{E876A2DF-BD32-4956-B124-1F5043FB17B2}">
    <text>OK.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1"/>
  <sheetViews>
    <sheetView topLeftCell="I1" workbookViewId="0">
      <selection activeCell="N8" sqref="N8:N12"/>
    </sheetView>
  </sheetViews>
  <sheetFormatPr defaultRowHeight="14.5" x14ac:dyDescent="0.35"/>
  <cols>
    <col min="3" max="3" width="17.90625" customWidth="1"/>
    <col min="4" max="4" width="6.08984375" customWidth="1"/>
    <col min="6" max="6" width="15.453125" customWidth="1"/>
    <col min="7" max="7" width="17.453125" customWidth="1"/>
    <col min="8" max="8" width="20.90625" customWidth="1"/>
    <col min="10" max="10" width="26.54296875" customWidth="1"/>
    <col min="11" max="11" width="18" customWidth="1"/>
    <col min="12" max="12" width="19.08984375" customWidth="1"/>
    <col min="13" max="13" width="17" customWidth="1"/>
    <col min="14" max="14" width="17.08984375" customWidth="1"/>
    <col min="15" max="16" width="18.90625" customWidth="1"/>
    <col min="17" max="17" width="20.54296875" customWidth="1"/>
    <col min="18" max="18" width="21.08984375" customWidth="1"/>
  </cols>
  <sheetData>
    <row r="2" spans="2:18" x14ac:dyDescent="0.35">
      <c r="L2" s="5"/>
      <c r="M2" s="5"/>
      <c r="N2" s="5"/>
      <c r="O2" s="5"/>
      <c r="P2" s="5"/>
      <c r="Q2" s="5"/>
    </row>
    <row r="3" spans="2:18" x14ac:dyDescent="0.35">
      <c r="B3" s="1" t="s">
        <v>0</v>
      </c>
      <c r="C3" s="2"/>
      <c r="E3" s="217" t="s">
        <v>1</v>
      </c>
      <c r="F3" s="2" t="s">
        <v>2</v>
      </c>
      <c r="G3" s="3">
        <v>256352941</v>
      </c>
      <c r="I3" s="2"/>
      <c r="J3" s="8"/>
      <c r="K3" s="224" t="s">
        <v>3</v>
      </c>
      <c r="L3" s="224"/>
      <c r="M3" s="222" t="s">
        <v>4</v>
      </c>
      <c r="N3" s="217" t="s">
        <v>5</v>
      </c>
      <c r="O3" s="228" t="s">
        <v>6</v>
      </c>
      <c r="P3" s="229"/>
      <c r="Q3" s="217" t="s">
        <v>7</v>
      </c>
      <c r="R3" s="225" t="s">
        <v>8</v>
      </c>
    </row>
    <row r="4" spans="2:18" x14ac:dyDescent="0.35">
      <c r="B4" s="1" t="s">
        <v>1</v>
      </c>
      <c r="C4" s="3">
        <v>4358000000</v>
      </c>
      <c r="E4" s="218"/>
      <c r="F4" s="2" t="s">
        <v>9</v>
      </c>
      <c r="G4" s="3">
        <v>512705883</v>
      </c>
      <c r="I4" s="217" t="s">
        <v>10</v>
      </c>
      <c r="J4" s="217" t="s">
        <v>11</v>
      </c>
      <c r="K4" s="222" t="s">
        <v>12</v>
      </c>
      <c r="L4" s="222" t="s">
        <v>13</v>
      </c>
      <c r="M4" s="230"/>
      <c r="N4" s="218"/>
      <c r="O4" s="217" t="s">
        <v>14</v>
      </c>
      <c r="P4" s="217" t="s">
        <v>15</v>
      </c>
      <c r="Q4" s="218"/>
      <c r="R4" s="226"/>
    </row>
    <row r="5" spans="2:18" x14ac:dyDescent="0.35">
      <c r="B5" s="1" t="s">
        <v>16</v>
      </c>
      <c r="C5" s="3">
        <v>2655777310</v>
      </c>
      <c r="E5" s="218"/>
      <c r="F5" s="2" t="s">
        <v>17</v>
      </c>
      <c r="G5" s="3">
        <v>3588941176</v>
      </c>
      <c r="I5" s="219"/>
      <c r="J5" s="219"/>
      <c r="K5" s="223"/>
      <c r="L5" s="223"/>
      <c r="M5" s="223"/>
      <c r="N5" s="219"/>
      <c r="O5" s="219"/>
      <c r="P5" s="219"/>
      <c r="Q5" s="219"/>
      <c r="R5" s="227"/>
    </row>
    <row r="6" spans="2:18" x14ac:dyDescent="0.35">
      <c r="B6" s="1" t="s">
        <v>18</v>
      </c>
      <c r="C6" s="3">
        <v>800000000</v>
      </c>
      <c r="E6" s="219"/>
      <c r="F6" s="2" t="s">
        <v>19</v>
      </c>
      <c r="G6" s="7">
        <v>4358000000</v>
      </c>
      <c r="I6" s="217" t="s">
        <v>1</v>
      </c>
      <c r="J6" s="9" t="s">
        <v>2</v>
      </c>
      <c r="K6" s="3">
        <v>217900000</v>
      </c>
      <c r="L6" s="3">
        <v>38452941</v>
      </c>
      <c r="M6" s="3">
        <f>SUM(K6:L6)</f>
        <v>256352941</v>
      </c>
      <c r="N6" s="3">
        <f>SUM(O6:P6)</f>
        <v>256352941</v>
      </c>
      <c r="O6" s="3">
        <v>0</v>
      </c>
      <c r="P6" s="3">
        <v>256352941</v>
      </c>
      <c r="Q6" s="3">
        <v>512705882</v>
      </c>
      <c r="R6" s="10">
        <f>(M6/Q6)</f>
        <v>0.5</v>
      </c>
    </row>
    <row r="7" spans="2:18" x14ac:dyDescent="0.35">
      <c r="B7" s="1" t="s">
        <v>20</v>
      </c>
      <c r="C7" s="3">
        <v>159464843</v>
      </c>
      <c r="I7" s="218"/>
      <c r="J7" s="2" t="s">
        <v>9</v>
      </c>
      <c r="K7" s="3">
        <v>430057694</v>
      </c>
      <c r="L7" s="3">
        <v>82648189</v>
      </c>
      <c r="M7" s="3">
        <f t="shared" ref="M7:M17" si="0">SUM(K7:L7)</f>
        <v>512705883</v>
      </c>
      <c r="N7" s="3">
        <f t="shared" ref="N7:N17" si="1">SUM(O7:P7)</f>
        <v>219731093</v>
      </c>
      <c r="O7" s="3">
        <v>0</v>
      </c>
      <c r="P7" s="3">
        <v>219731093</v>
      </c>
      <c r="Q7" s="3">
        <v>732436976</v>
      </c>
      <c r="R7" s="10">
        <f>(M7/Q7)</f>
        <v>0.69999999972693894</v>
      </c>
    </row>
    <row r="8" spans="2:18" x14ac:dyDescent="0.35">
      <c r="B8" s="1" t="s">
        <v>19</v>
      </c>
      <c r="C8" s="3">
        <f>SUM(C4:C7)</f>
        <v>7973242153</v>
      </c>
      <c r="I8" s="219"/>
      <c r="J8" s="2" t="s">
        <v>17</v>
      </c>
      <c r="K8" s="3">
        <v>3008968282</v>
      </c>
      <c r="L8" s="3">
        <v>579972894</v>
      </c>
      <c r="M8" s="3">
        <f t="shared" si="0"/>
        <v>3588941176</v>
      </c>
      <c r="N8" s="13">
        <f t="shared" si="1"/>
        <v>633342561</v>
      </c>
      <c r="O8" s="3">
        <v>0</v>
      </c>
      <c r="P8" s="3">
        <v>633342561</v>
      </c>
      <c r="Q8" s="3">
        <v>4222283737</v>
      </c>
      <c r="R8" s="10">
        <f t="shared" ref="R8:R17" si="2">(M8/Q8)</f>
        <v>0.84999999989342256</v>
      </c>
    </row>
    <row r="9" spans="2:18" x14ac:dyDescent="0.35">
      <c r="I9" s="217" t="s">
        <v>16</v>
      </c>
      <c r="J9" s="2" t="s">
        <v>2</v>
      </c>
      <c r="K9" s="3">
        <v>132788866</v>
      </c>
      <c r="L9" s="3">
        <v>23433329</v>
      </c>
      <c r="M9" s="3">
        <f t="shared" si="0"/>
        <v>156222195</v>
      </c>
      <c r="N9" s="13">
        <f t="shared" si="1"/>
        <v>156222195</v>
      </c>
      <c r="O9" s="3">
        <v>15622220</v>
      </c>
      <c r="P9" s="3">
        <v>140599975</v>
      </c>
      <c r="Q9" s="3">
        <v>312444390</v>
      </c>
      <c r="R9" s="10">
        <f t="shared" si="2"/>
        <v>0.5</v>
      </c>
    </row>
    <row r="10" spans="2:18" x14ac:dyDescent="0.35">
      <c r="E10" s="217" t="s">
        <v>16</v>
      </c>
      <c r="F10" s="2" t="s">
        <v>2</v>
      </c>
      <c r="G10" s="3">
        <v>156222195</v>
      </c>
      <c r="I10" s="218"/>
      <c r="J10" s="2" t="s">
        <v>9</v>
      </c>
      <c r="K10" s="3">
        <v>262078353</v>
      </c>
      <c r="L10" s="3">
        <v>50366036</v>
      </c>
      <c r="M10" s="3">
        <f t="shared" si="0"/>
        <v>312444389</v>
      </c>
      <c r="N10" s="13">
        <f t="shared" si="1"/>
        <v>133904739</v>
      </c>
      <c r="O10" s="3">
        <v>13390473</v>
      </c>
      <c r="P10" s="3">
        <v>120514266</v>
      </c>
      <c r="Q10" s="3">
        <v>446349128</v>
      </c>
      <c r="R10" s="10">
        <f t="shared" si="2"/>
        <v>0.69999999865576079</v>
      </c>
    </row>
    <row r="11" spans="2:18" x14ac:dyDescent="0.35">
      <c r="E11" s="218"/>
      <c r="F11" s="2" t="s">
        <v>9</v>
      </c>
      <c r="G11" s="3">
        <v>312444389</v>
      </c>
      <c r="I11" s="219"/>
      <c r="J11" s="2" t="s">
        <v>17</v>
      </c>
      <c r="K11" s="3">
        <v>1833673633</v>
      </c>
      <c r="L11" s="3">
        <v>353437093</v>
      </c>
      <c r="M11" s="3">
        <f t="shared" si="0"/>
        <v>2187110726</v>
      </c>
      <c r="N11" s="13">
        <f t="shared" si="1"/>
        <v>385960717</v>
      </c>
      <c r="O11" s="3">
        <v>38596071</v>
      </c>
      <c r="P11" s="3">
        <v>347364646</v>
      </c>
      <c r="Q11" s="3">
        <v>2573071443</v>
      </c>
      <c r="R11" s="10">
        <f t="shared" si="2"/>
        <v>0.84999999978624763</v>
      </c>
    </row>
    <row r="12" spans="2:18" x14ac:dyDescent="0.35">
      <c r="E12" s="218"/>
      <c r="F12" s="2" t="s">
        <v>17</v>
      </c>
      <c r="G12" s="3">
        <v>2187110726</v>
      </c>
      <c r="I12" s="217" t="s">
        <v>18</v>
      </c>
      <c r="J12" s="2" t="s">
        <v>2</v>
      </c>
      <c r="K12" s="3">
        <v>39999999</v>
      </c>
      <c r="L12" s="3">
        <v>7058824</v>
      </c>
      <c r="M12" s="3">
        <f t="shared" si="0"/>
        <v>47058823</v>
      </c>
      <c r="N12" s="13">
        <f t="shared" si="1"/>
        <v>47058823</v>
      </c>
      <c r="O12" s="3">
        <v>4705882</v>
      </c>
      <c r="P12" s="3">
        <v>42352941</v>
      </c>
      <c r="Q12" s="3">
        <v>94117646</v>
      </c>
      <c r="R12" s="10">
        <f t="shared" si="2"/>
        <v>0.5</v>
      </c>
    </row>
    <row r="13" spans="2:18" x14ac:dyDescent="0.35">
      <c r="E13" s="219"/>
      <c r="F13" s="2" t="s">
        <v>19</v>
      </c>
      <c r="G13" s="7">
        <v>2655777310</v>
      </c>
      <c r="I13" s="218"/>
      <c r="J13" s="2" t="s">
        <v>9</v>
      </c>
      <c r="K13" s="3">
        <v>78945883</v>
      </c>
      <c r="L13" s="3">
        <v>15171764</v>
      </c>
      <c r="M13" s="3">
        <f t="shared" si="0"/>
        <v>94117647</v>
      </c>
      <c r="N13" s="3">
        <f t="shared" si="1"/>
        <v>40336135</v>
      </c>
      <c r="O13" s="3">
        <v>4033614</v>
      </c>
      <c r="P13" s="3">
        <v>36302521</v>
      </c>
      <c r="Q13" s="3">
        <v>134453782</v>
      </c>
      <c r="R13" s="10">
        <f t="shared" si="2"/>
        <v>0.69999999702500004</v>
      </c>
    </row>
    <row r="14" spans="2:18" x14ac:dyDescent="0.35">
      <c r="I14" s="219"/>
      <c r="J14" s="2" t="s">
        <v>17</v>
      </c>
      <c r="K14" s="3">
        <v>552357647</v>
      </c>
      <c r="L14" s="3">
        <v>106465883</v>
      </c>
      <c r="M14" s="3">
        <f t="shared" si="0"/>
        <v>658823530</v>
      </c>
      <c r="N14" s="3">
        <f t="shared" si="1"/>
        <v>116262976</v>
      </c>
      <c r="O14" s="3">
        <v>11626298</v>
      </c>
      <c r="P14" s="3">
        <v>104636678</v>
      </c>
      <c r="Q14" s="3">
        <v>775086506</v>
      </c>
      <c r="R14" s="10">
        <f t="shared" si="2"/>
        <v>0.84999999987098218</v>
      </c>
    </row>
    <row r="15" spans="2:18" x14ac:dyDescent="0.35">
      <c r="E15" s="4"/>
      <c r="I15" s="217" t="s">
        <v>20</v>
      </c>
      <c r="J15" s="2" t="s">
        <v>2</v>
      </c>
      <c r="K15" s="3">
        <v>7973242</v>
      </c>
      <c r="L15" s="3">
        <v>1407043</v>
      </c>
      <c r="M15" s="3">
        <f t="shared" si="0"/>
        <v>9380285</v>
      </c>
      <c r="N15" s="3">
        <f t="shared" si="1"/>
        <v>9380285</v>
      </c>
      <c r="O15" s="3">
        <v>9380285</v>
      </c>
      <c r="P15" s="3">
        <v>0</v>
      </c>
      <c r="Q15" s="3">
        <v>18760570</v>
      </c>
      <c r="R15" s="10">
        <f t="shared" si="2"/>
        <v>0.5</v>
      </c>
    </row>
    <row r="16" spans="2:18" x14ac:dyDescent="0.35">
      <c r="I16" s="218"/>
      <c r="J16" s="2" t="s">
        <v>9</v>
      </c>
      <c r="K16" s="3">
        <v>15736366</v>
      </c>
      <c r="L16" s="3">
        <v>3024204</v>
      </c>
      <c r="M16" s="3">
        <f t="shared" si="0"/>
        <v>18760570</v>
      </c>
      <c r="N16" s="3">
        <f t="shared" si="1"/>
        <v>8040245</v>
      </c>
      <c r="O16" s="3">
        <v>8040245</v>
      </c>
      <c r="P16" s="3">
        <v>0</v>
      </c>
      <c r="Q16" s="3">
        <v>26800815</v>
      </c>
      <c r="R16" s="10">
        <f t="shared" si="2"/>
        <v>0.69999998134385089</v>
      </c>
    </row>
    <row r="17" spans="5:18" x14ac:dyDescent="0.35">
      <c r="E17" s="217" t="s">
        <v>18</v>
      </c>
      <c r="F17" s="2" t="s">
        <v>2</v>
      </c>
      <c r="G17" s="3">
        <v>47058823</v>
      </c>
      <c r="I17" s="219"/>
      <c r="J17" s="2" t="s">
        <v>17</v>
      </c>
      <c r="K17" s="3">
        <v>110102032</v>
      </c>
      <c r="L17" s="3">
        <v>21221956</v>
      </c>
      <c r="M17" s="3">
        <f t="shared" si="0"/>
        <v>131323988</v>
      </c>
      <c r="N17" s="3">
        <f t="shared" si="1"/>
        <v>23174822</v>
      </c>
      <c r="O17" s="3">
        <v>23174822</v>
      </c>
      <c r="P17" s="3">
        <v>0</v>
      </c>
      <c r="Q17" s="3">
        <v>154498810</v>
      </c>
      <c r="R17" s="10">
        <f t="shared" si="2"/>
        <v>0.84999999676372917</v>
      </c>
    </row>
    <row r="18" spans="5:18" x14ac:dyDescent="0.35">
      <c r="E18" s="218"/>
      <c r="F18" s="2" t="s">
        <v>9</v>
      </c>
      <c r="G18" s="3">
        <v>94117647</v>
      </c>
      <c r="I18" s="217" t="s">
        <v>19</v>
      </c>
      <c r="J18" s="2" t="s">
        <v>2</v>
      </c>
      <c r="K18" s="7">
        <f t="shared" ref="K18:Q20" si="3">SUM(K6,K9,K12,K15)</f>
        <v>398662107</v>
      </c>
      <c r="L18" s="7">
        <f t="shared" si="3"/>
        <v>70352137</v>
      </c>
      <c r="M18" s="7">
        <f t="shared" si="3"/>
        <v>469014244</v>
      </c>
      <c r="N18" s="7">
        <f t="shared" si="3"/>
        <v>469014244</v>
      </c>
      <c r="O18" s="7">
        <f t="shared" si="3"/>
        <v>29708387</v>
      </c>
      <c r="P18" s="7">
        <f t="shared" si="3"/>
        <v>439305857</v>
      </c>
      <c r="Q18" s="7">
        <f t="shared" si="3"/>
        <v>938028488</v>
      </c>
      <c r="R18" s="2"/>
    </row>
    <row r="19" spans="5:18" x14ac:dyDescent="0.35">
      <c r="E19" s="218"/>
      <c r="F19" s="2" t="s">
        <v>17</v>
      </c>
      <c r="G19" s="3">
        <v>658823530</v>
      </c>
      <c r="I19" s="218"/>
      <c r="J19" s="2" t="s">
        <v>9</v>
      </c>
      <c r="K19" s="7">
        <f t="shared" si="3"/>
        <v>786818296</v>
      </c>
      <c r="L19" s="7">
        <f t="shared" si="3"/>
        <v>151210193</v>
      </c>
      <c r="M19" s="7">
        <f t="shared" si="3"/>
        <v>938028489</v>
      </c>
      <c r="N19" s="7">
        <f t="shared" si="3"/>
        <v>402012212</v>
      </c>
      <c r="O19" s="7">
        <f t="shared" si="3"/>
        <v>25464332</v>
      </c>
      <c r="P19" s="7">
        <f t="shared" si="3"/>
        <v>376547880</v>
      </c>
      <c r="Q19" s="7">
        <f t="shared" si="3"/>
        <v>1340040701</v>
      </c>
      <c r="R19" s="2"/>
    </row>
    <row r="20" spans="5:18" x14ac:dyDescent="0.35">
      <c r="E20" s="219"/>
      <c r="F20" s="2" t="s">
        <v>19</v>
      </c>
      <c r="G20" s="7">
        <v>800000000</v>
      </c>
      <c r="I20" s="219"/>
      <c r="J20" s="2" t="s">
        <v>17</v>
      </c>
      <c r="K20" s="7">
        <f t="shared" si="3"/>
        <v>5505101594</v>
      </c>
      <c r="L20" s="7">
        <f t="shared" si="3"/>
        <v>1061097826</v>
      </c>
      <c r="M20" s="7">
        <f t="shared" si="3"/>
        <v>6566199420</v>
      </c>
      <c r="N20" s="7">
        <f t="shared" si="3"/>
        <v>1158741076</v>
      </c>
      <c r="O20" s="7">
        <f t="shared" si="3"/>
        <v>73397191</v>
      </c>
      <c r="P20" s="7">
        <f t="shared" si="3"/>
        <v>1085343885</v>
      </c>
      <c r="Q20" s="7">
        <f t="shared" si="3"/>
        <v>7724940496</v>
      </c>
      <c r="R20" s="2"/>
    </row>
    <row r="21" spans="5:18" x14ac:dyDescent="0.35">
      <c r="K21" s="3">
        <f>SUM(K18:K20)</f>
        <v>6690581997</v>
      </c>
      <c r="L21" s="3">
        <f>SUM(L18:L20)</f>
        <v>1282660156</v>
      </c>
      <c r="M21" s="11"/>
    </row>
    <row r="22" spans="5:18" x14ac:dyDescent="0.35">
      <c r="J22" s="1" t="s">
        <v>21</v>
      </c>
      <c r="K22" s="220">
        <f>SUM(K21:L21)</f>
        <v>7973242153</v>
      </c>
      <c r="L22" s="221"/>
      <c r="M22" s="12">
        <f>SUM(M18:M20)</f>
        <v>7973242153</v>
      </c>
      <c r="N22" s="7">
        <f>SUM(N18:N20)</f>
        <v>2029767532</v>
      </c>
      <c r="O22" s="3">
        <f>SUM(O18:O20)</f>
        <v>128569910</v>
      </c>
      <c r="P22" s="3">
        <f>SUM(P18:P20)</f>
        <v>1901197622</v>
      </c>
      <c r="Q22" s="7">
        <f>SUM(Q18:Q20)</f>
        <v>10003009685</v>
      </c>
    </row>
    <row r="23" spans="5:18" x14ac:dyDescent="0.35">
      <c r="M23" s="11">
        <f>SUM(M22,N22)</f>
        <v>10003009685</v>
      </c>
    </row>
    <row r="24" spans="5:18" x14ac:dyDescent="0.35">
      <c r="E24" s="217" t="s">
        <v>18</v>
      </c>
      <c r="F24" s="2" t="s">
        <v>2</v>
      </c>
      <c r="G24" s="3">
        <v>9380285</v>
      </c>
      <c r="O24" s="6"/>
      <c r="P24" s="6"/>
    </row>
    <row r="25" spans="5:18" x14ac:dyDescent="0.35">
      <c r="E25" s="218"/>
      <c r="F25" s="2" t="s">
        <v>9</v>
      </c>
      <c r="G25" s="3">
        <v>18760570</v>
      </c>
      <c r="J25" s="1" t="s">
        <v>22</v>
      </c>
      <c r="K25" s="1"/>
      <c r="P25" s="11">
        <f>SUM(O15:O17)</f>
        <v>40595352</v>
      </c>
      <c r="Q25" s="11"/>
    </row>
    <row r="26" spans="5:18" x14ac:dyDescent="0.35">
      <c r="E26" s="218"/>
      <c r="F26" s="2" t="s">
        <v>17</v>
      </c>
      <c r="G26" s="3">
        <v>131323988</v>
      </c>
      <c r="J26" s="2" t="s">
        <v>23</v>
      </c>
      <c r="K26" s="2" t="s">
        <v>24</v>
      </c>
      <c r="L26" s="2" t="s">
        <v>25</v>
      </c>
      <c r="M26" s="2" t="s">
        <v>26</v>
      </c>
      <c r="N26" s="2" t="s">
        <v>27</v>
      </c>
    </row>
    <row r="27" spans="5:18" x14ac:dyDescent="0.35">
      <c r="E27" s="219"/>
      <c r="F27" s="2" t="s">
        <v>19</v>
      </c>
      <c r="G27" s="7">
        <f>SUM(G24:G26)</f>
        <v>159464843</v>
      </c>
      <c r="J27" s="2" t="s">
        <v>28</v>
      </c>
      <c r="K27" s="13">
        <v>469014244</v>
      </c>
      <c r="L27" s="14">
        <v>469014244</v>
      </c>
      <c r="M27" s="15">
        <f>SUM(K27:L27)</f>
        <v>938028488</v>
      </c>
      <c r="N27" s="10">
        <f>SUM(K27/M27)</f>
        <v>0.5</v>
      </c>
    </row>
    <row r="28" spans="5:18" x14ac:dyDescent="0.35">
      <c r="J28" s="2" t="s">
        <v>29</v>
      </c>
      <c r="K28" s="13">
        <v>938028489</v>
      </c>
      <c r="L28" s="14">
        <v>402012212</v>
      </c>
      <c r="M28" s="15">
        <f t="shared" ref="M28:M29" si="4">SUM(K28:L28)</f>
        <v>1340040701</v>
      </c>
      <c r="N28" s="10">
        <f t="shared" ref="N28:N29" si="5">SUM(K28/M28)</f>
        <v>0.69999999873138186</v>
      </c>
    </row>
    <row r="29" spans="5:18" x14ac:dyDescent="0.35">
      <c r="J29" s="2" t="s">
        <v>30</v>
      </c>
      <c r="K29" s="13">
        <v>6566199420</v>
      </c>
      <c r="L29" s="14">
        <v>1158741076</v>
      </c>
      <c r="M29" s="15">
        <f t="shared" si="4"/>
        <v>7724940496</v>
      </c>
      <c r="N29" s="10">
        <f t="shared" si="5"/>
        <v>0.84999999979287866</v>
      </c>
    </row>
    <row r="30" spans="5:18" x14ac:dyDescent="0.35">
      <c r="J30" s="1" t="s">
        <v>31</v>
      </c>
      <c r="K30" s="13">
        <f>SUM(K27:K29)</f>
        <v>7973242153</v>
      </c>
      <c r="L30" s="15">
        <f>SUM(L27:L29)</f>
        <v>2029767532</v>
      </c>
      <c r="M30" s="15">
        <f>SUM(M27:M29)</f>
        <v>10003009685</v>
      </c>
      <c r="N30" s="16">
        <f>SUM(K30/M30)</f>
        <v>0.79708431802842949</v>
      </c>
    </row>
    <row r="31" spans="5:18" x14ac:dyDescent="0.35">
      <c r="K31">
        <v>7973242153</v>
      </c>
    </row>
  </sheetData>
  <mergeCells count="22">
    <mergeCell ref="R3:R5"/>
    <mergeCell ref="L4:L5"/>
    <mergeCell ref="P4:P5"/>
    <mergeCell ref="O3:P3"/>
    <mergeCell ref="O4:O5"/>
    <mergeCell ref="Q3:Q5"/>
    <mergeCell ref="N3:N5"/>
    <mergeCell ref="M3:M5"/>
    <mergeCell ref="E24:E27"/>
    <mergeCell ref="K22:L22"/>
    <mergeCell ref="I4:I5"/>
    <mergeCell ref="I6:I8"/>
    <mergeCell ref="I9:I11"/>
    <mergeCell ref="J4:J5"/>
    <mergeCell ref="E3:E6"/>
    <mergeCell ref="E10:E13"/>
    <mergeCell ref="E17:E20"/>
    <mergeCell ref="I12:I14"/>
    <mergeCell ref="I15:I17"/>
    <mergeCell ref="I18:I20"/>
    <mergeCell ref="K4:K5"/>
    <mergeCell ref="K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072C-7DF5-4CD5-BB24-EBDDE705C0A6}">
  <dimension ref="A1:D60"/>
  <sheetViews>
    <sheetView workbookViewId="0">
      <selection activeCell="K16" sqref="K16"/>
    </sheetView>
  </sheetViews>
  <sheetFormatPr defaultRowHeight="14.5" x14ac:dyDescent="0.35"/>
  <cols>
    <col min="2" max="2" width="20.6328125" style="64" customWidth="1"/>
    <col min="3" max="3" width="54.90625" customWidth="1"/>
    <col min="4" max="4" width="28.54296875" customWidth="1"/>
  </cols>
  <sheetData>
    <row r="1" spans="1:4" ht="33.75" customHeight="1" x14ac:dyDescent="0.35">
      <c r="A1" s="231" t="s">
        <v>104</v>
      </c>
      <c r="B1" s="231"/>
      <c r="C1" s="231"/>
      <c r="D1" s="231"/>
    </row>
    <row r="2" spans="1:4" x14ac:dyDescent="0.35">
      <c r="A2" s="59"/>
      <c r="B2" s="62"/>
      <c r="C2" s="59"/>
      <c r="D2" s="59"/>
    </row>
    <row r="3" spans="1:4" ht="28.5" customHeight="1" x14ac:dyDescent="0.35">
      <c r="A3" s="61" t="s">
        <v>105</v>
      </c>
      <c r="B3" s="61" t="s">
        <v>106</v>
      </c>
      <c r="C3" s="61" t="s">
        <v>107</v>
      </c>
      <c r="D3" s="61" t="s">
        <v>108</v>
      </c>
    </row>
    <row r="4" spans="1:4" x14ac:dyDescent="0.35">
      <c r="A4" s="60">
        <v>1</v>
      </c>
      <c r="B4" s="63">
        <v>2</v>
      </c>
      <c r="C4" s="60" t="s">
        <v>110</v>
      </c>
      <c r="D4" s="60" t="s">
        <v>109</v>
      </c>
    </row>
    <row r="5" spans="1:4" x14ac:dyDescent="0.35">
      <c r="A5" s="60"/>
      <c r="B5" s="63"/>
      <c r="C5" s="60"/>
      <c r="D5" s="60"/>
    </row>
    <row r="6" spans="1:4" x14ac:dyDescent="0.35">
      <c r="A6" s="60"/>
      <c r="B6" s="63"/>
      <c r="C6" s="60"/>
      <c r="D6" s="60"/>
    </row>
    <row r="7" spans="1:4" x14ac:dyDescent="0.35">
      <c r="A7" s="60"/>
      <c r="B7" s="63"/>
      <c r="C7" s="60"/>
      <c r="D7" s="60"/>
    </row>
    <row r="8" spans="1:4" x14ac:dyDescent="0.35">
      <c r="A8" s="60"/>
      <c r="B8" s="63"/>
      <c r="C8" s="60"/>
      <c r="D8" s="60"/>
    </row>
    <row r="9" spans="1:4" x14ac:dyDescent="0.35">
      <c r="A9" s="60"/>
      <c r="B9" s="63"/>
      <c r="C9" s="60"/>
      <c r="D9" s="60"/>
    </row>
    <row r="10" spans="1:4" x14ac:dyDescent="0.35">
      <c r="A10" s="60"/>
      <c r="B10" s="63"/>
      <c r="C10" s="60"/>
      <c r="D10" s="60"/>
    </row>
    <row r="11" spans="1:4" x14ac:dyDescent="0.35">
      <c r="A11" s="60"/>
      <c r="B11" s="63"/>
      <c r="C11" s="60"/>
      <c r="D11" s="60"/>
    </row>
    <row r="12" spans="1:4" x14ac:dyDescent="0.35">
      <c r="A12" s="60"/>
      <c r="B12" s="63"/>
      <c r="C12" s="60"/>
      <c r="D12" s="60"/>
    </row>
    <row r="13" spans="1:4" x14ac:dyDescent="0.35">
      <c r="A13" s="60"/>
      <c r="B13" s="63"/>
      <c r="C13" s="60"/>
      <c r="D13" s="60"/>
    </row>
    <row r="14" spans="1:4" x14ac:dyDescent="0.35">
      <c r="A14" s="60"/>
      <c r="B14" s="63"/>
      <c r="C14" s="60"/>
      <c r="D14" s="60"/>
    </row>
    <row r="15" spans="1:4" x14ac:dyDescent="0.35">
      <c r="A15" s="60"/>
      <c r="B15" s="63"/>
      <c r="C15" s="60"/>
      <c r="D15" s="60"/>
    </row>
    <row r="16" spans="1:4" x14ac:dyDescent="0.35">
      <c r="A16" s="60"/>
      <c r="B16" s="63"/>
      <c r="C16" s="60"/>
      <c r="D16" s="60"/>
    </row>
    <row r="17" spans="1:4" x14ac:dyDescent="0.35">
      <c r="A17" s="60"/>
      <c r="B17" s="63"/>
      <c r="C17" s="60"/>
      <c r="D17" s="60"/>
    </row>
    <row r="18" spans="1:4" x14ac:dyDescent="0.35">
      <c r="A18" s="60"/>
      <c r="B18" s="63"/>
      <c r="C18" s="60"/>
      <c r="D18" s="60"/>
    </row>
    <row r="19" spans="1:4" x14ac:dyDescent="0.35">
      <c r="A19" s="60"/>
      <c r="B19" s="63"/>
      <c r="C19" s="60"/>
      <c r="D19" s="60"/>
    </row>
    <row r="20" spans="1:4" x14ac:dyDescent="0.35">
      <c r="A20" s="60"/>
      <c r="B20" s="63"/>
      <c r="C20" s="60"/>
      <c r="D20" s="60"/>
    </row>
    <row r="21" spans="1:4" x14ac:dyDescent="0.35">
      <c r="A21" s="60"/>
      <c r="B21" s="63"/>
      <c r="C21" s="60"/>
      <c r="D21" s="60"/>
    </row>
    <row r="22" spans="1:4" x14ac:dyDescent="0.35">
      <c r="A22" s="60"/>
      <c r="B22" s="63"/>
      <c r="C22" s="60"/>
      <c r="D22" s="60"/>
    </row>
    <row r="23" spans="1:4" x14ac:dyDescent="0.35">
      <c r="A23" s="60"/>
      <c r="B23" s="63"/>
      <c r="C23" s="60"/>
      <c r="D23" s="60"/>
    </row>
    <row r="24" spans="1:4" x14ac:dyDescent="0.35">
      <c r="A24" s="60"/>
      <c r="B24" s="63"/>
      <c r="C24" s="60"/>
      <c r="D24" s="60"/>
    </row>
    <row r="25" spans="1:4" x14ac:dyDescent="0.35">
      <c r="A25" s="60"/>
      <c r="B25" s="63"/>
      <c r="C25" s="60"/>
      <c r="D25" s="60"/>
    </row>
    <row r="26" spans="1:4" x14ac:dyDescent="0.35">
      <c r="A26" s="60"/>
      <c r="B26" s="63"/>
      <c r="C26" s="60"/>
      <c r="D26" s="60"/>
    </row>
    <row r="27" spans="1:4" x14ac:dyDescent="0.35">
      <c r="A27" s="60"/>
      <c r="B27" s="63"/>
      <c r="C27" s="60"/>
      <c r="D27" s="60"/>
    </row>
    <row r="28" spans="1:4" x14ac:dyDescent="0.35">
      <c r="A28" s="60"/>
      <c r="B28" s="63"/>
      <c r="C28" s="60"/>
      <c r="D28" s="60"/>
    </row>
    <row r="29" spans="1:4" x14ac:dyDescent="0.35">
      <c r="A29" s="60"/>
      <c r="B29" s="63"/>
      <c r="C29" s="60"/>
      <c r="D29" s="60"/>
    </row>
    <row r="30" spans="1:4" x14ac:dyDescent="0.35">
      <c r="A30" s="60"/>
      <c r="B30" s="63"/>
      <c r="C30" s="60"/>
      <c r="D30" s="60"/>
    </row>
    <row r="31" spans="1:4" x14ac:dyDescent="0.35">
      <c r="A31" s="60"/>
      <c r="B31" s="63"/>
      <c r="C31" s="60"/>
      <c r="D31" s="60"/>
    </row>
    <row r="32" spans="1:4" x14ac:dyDescent="0.35">
      <c r="A32" s="60"/>
      <c r="B32" s="63"/>
      <c r="C32" s="60"/>
      <c r="D32" s="60"/>
    </row>
    <row r="33" spans="1:4" x14ac:dyDescent="0.35">
      <c r="A33" s="60"/>
      <c r="B33" s="63"/>
      <c r="C33" s="60"/>
      <c r="D33" s="60"/>
    </row>
    <row r="34" spans="1:4" x14ac:dyDescent="0.35">
      <c r="A34" s="60"/>
      <c r="B34" s="63"/>
      <c r="C34" s="60"/>
      <c r="D34" s="60"/>
    </row>
    <row r="35" spans="1:4" x14ac:dyDescent="0.35">
      <c r="A35" s="60"/>
      <c r="B35" s="63"/>
      <c r="C35" s="60"/>
      <c r="D35" s="60"/>
    </row>
    <row r="36" spans="1:4" x14ac:dyDescent="0.35">
      <c r="A36" s="60"/>
      <c r="B36" s="63"/>
      <c r="C36" s="60"/>
      <c r="D36" s="60"/>
    </row>
    <row r="37" spans="1:4" x14ac:dyDescent="0.35">
      <c r="A37" s="60"/>
      <c r="B37" s="63"/>
      <c r="C37" s="60"/>
      <c r="D37" s="60"/>
    </row>
    <row r="38" spans="1:4" x14ac:dyDescent="0.35">
      <c r="A38" s="60"/>
      <c r="B38" s="63"/>
      <c r="C38" s="60"/>
      <c r="D38" s="60"/>
    </row>
    <row r="39" spans="1:4" x14ac:dyDescent="0.35">
      <c r="A39" s="60"/>
      <c r="B39" s="63"/>
      <c r="C39" s="60"/>
      <c r="D39" s="60"/>
    </row>
    <row r="40" spans="1:4" x14ac:dyDescent="0.35">
      <c r="A40" s="60"/>
      <c r="B40" s="63"/>
      <c r="C40" s="60"/>
      <c r="D40" s="60"/>
    </row>
    <row r="41" spans="1:4" x14ac:dyDescent="0.35">
      <c r="A41" s="60"/>
      <c r="B41" s="63"/>
      <c r="C41" s="60"/>
      <c r="D41" s="60"/>
    </row>
    <row r="42" spans="1:4" x14ac:dyDescent="0.35">
      <c r="A42" s="60"/>
      <c r="B42" s="63"/>
      <c r="C42" s="60"/>
      <c r="D42" s="60"/>
    </row>
    <row r="43" spans="1:4" x14ac:dyDescent="0.35">
      <c r="A43" s="60"/>
      <c r="B43" s="63"/>
      <c r="C43" s="60"/>
      <c r="D43" s="60"/>
    </row>
    <row r="44" spans="1:4" x14ac:dyDescent="0.35">
      <c r="A44" s="60"/>
      <c r="B44" s="63"/>
      <c r="C44" s="60"/>
      <c r="D44" s="60"/>
    </row>
    <row r="45" spans="1:4" x14ac:dyDescent="0.35">
      <c r="A45" s="60"/>
      <c r="B45" s="63"/>
      <c r="C45" s="60"/>
      <c r="D45" s="60"/>
    </row>
    <row r="46" spans="1:4" x14ac:dyDescent="0.35">
      <c r="A46" s="60"/>
      <c r="B46" s="63"/>
      <c r="C46" s="60"/>
      <c r="D46" s="60"/>
    </row>
    <row r="47" spans="1:4" x14ac:dyDescent="0.35">
      <c r="A47" s="60"/>
      <c r="B47" s="63"/>
      <c r="C47" s="60"/>
      <c r="D47" s="60"/>
    </row>
    <row r="48" spans="1:4" x14ac:dyDescent="0.35">
      <c r="A48" s="60"/>
      <c r="B48" s="63"/>
      <c r="C48" s="60"/>
      <c r="D48" s="60"/>
    </row>
    <row r="49" spans="1:4" x14ac:dyDescent="0.35">
      <c r="A49" s="60"/>
      <c r="B49" s="63"/>
      <c r="C49" s="60"/>
      <c r="D49" s="60"/>
    </row>
    <row r="50" spans="1:4" x14ac:dyDescent="0.35">
      <c r="A50" s="60"/>
      <c r="B50" s="63"/>
      <c r="C50" s="60"/>
      <c r="D50" s="60"/>
    </row>
    <row r="51" spans="1:4" x14ac:dyDescent="0.35">
      <c r="A51" s="60"/>
      <c r="B51" s="63"/>
      <c r="C51" s="60"/>
      <c r="D51" s="60"/>
    </row>
    <row r="52" spans="1:4" x14ac:dyDescent="0.35">
      <c r="A52" s="60"/>
      <c r="B52" s="63"/>
      <c r="C52" s="60"/>
      <c r="D52" s="60"/>
    </row>
    <row r="53" spans="1:4" x14ac:dyDescent="0.35">
      <c r="A53" s="60"/>
      <c r="B53" s="63"/>
      <c r="C53" s="60"/>
      <c r="D53" s="60"/>
    </row>
    <row r="54" spans="1:4" x14ac:dyDescent="0.35">
      <c r="A54" s="60"/>
      <c r="B54" s="63"/>
      <c r="C54" s="60"/>
      <c r="D54" s="60"/>
    </row>
    <row r="55" spans="1:4" x14ac:dyDescent="0.35">
      <c r="A55" s="60"/>
      <c r="B55" s="63"/>
      <c r="C55" s="60"/>
      <c r="D55" s="60"/>
    </row>
    <row r="56" spans="1:4" x14ac:dyDescent="0.35">
      <c r="A56" s="60"/>
      <c r="B56" s="63"/>
      <c r="C56" s="60"/>
      <c r="D56" s="60"/>
    </row>
    <row r="57" spans="1:4" x14ac:dyDescent="0.35">
      <c r="A57" s="60"/>
      <c r="B57" s="63"/>
      <c r="C57" s="60"/>
      <c r="D57" s="60"/>
    </row>
    <row r="58" spans="1:4" x14ac:dyDescent="0.35">
      <c r="A58" s="60"/>
      <c r="B58" s="63"/>
      <c r="C58" s="60"/>
      <c r="D58" s="60"/>
    </row>
    <row r="59" spans="1:4" x14ac:dyDescent="0.35">
      <c r="A59" s="60"/>
      <c r="B59" s="63"/>
      <c r="C59" s="60"/>
      <c r="D59" s="60"/>
    </row>
    <row r="60" spans="1:4" x14ac:dyDescent="0.35">
      <c r="A60" s="60"/>
      <c r="B60" s="63"/>
      <c r="C60" s="60"/>
      <c r="D60" s="60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A98F-21CA-452A-B731-324D980E2C2D}">
  <sheetPr>
    <tabColor rgb="FF00B050"/>
  </sheetPr>
  <dimension ref="A1:U185"/>
  <sheetViews>
    <sheetView zoomScaleNormal="100" workbookViewId="0">
      <pane xSplit="3" ySplit="4" topLeftCell="D105" activePane="bottomRight" state="frozen"/>
      <selection pane="topRight" activeCell="D1" sqref="D1"/>
      <selection pane="bottomLeft" activeCell="A5" sqref="A5"/>
      <selection pane="bottomRight" activeCell="D115" sqref="D115"/>
    </sheetView>
  </sheetViews>
  <sheetFormatPr defaultColWidth="9.08984375" defaultRowHeight="14.5" x14ac:dyDescent="0.35"/>
  <cols>
    <col min="1" max="1" width="17" style="65" customWidth="1"/>
    <col min="2" max="2" width="14.6328125" style="65" customWidth="1"/>
    <col min="3" max="3" width="23.08984375" style="65" customWidth="1"/>
    <col min="4" max="4" width="16" style="55" customWidth="1"/>
    <col min="5" max="5" width="16" style="31" customWidth="1"/>
    <col min="6" max="6" width="13.6328125" style="31" customWidth="1"/>
    <col min="7" max="7" width="15.54296875" style="66" customWidth="1"/>
    <col min="8" max="8" width="13.54296875" style="66" customWidth="1"/>
    <col min="9" max="9" width="9.36328125" style="66" customWidth="1"/>
    <col min="10" max="10" width="17.90625" style="67" customWidth="1"/>
    <col min="11" max="11" width="18.453125" style="67" customWidth="1"/>
    <col min="12" max="12" width="12.08984375" style="59" customWidth="1"/>
    <col min="13" max="13" width="12.632812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6328125" style="59" customWidth="1"/>
    <col min="18" max="18" width="14.54296875" style="59" customWidth="1"/>
    <col min="19" max="20" width="9.08984375" style="59"/>
    <col min="21" max="21" width="14.54296875" style="59" bestFit="1" customWidth="1"/>
    <col min="22" max="16384" width="9.08984375" style="59"/>
  </cols>
  <sheetData>
    <row r="1" spans="1:13" ht="25.25" customHeight="1" x14ac:dyDescent="0.35">
      <c r="A1" s="54" t="s">
        <v>102</v>
      </c>
    </row>
    <row r="2" spans="1:13" ht="26.4" customHeight="1" thickBot="1" x14ac:dyDescent="0.4">
      <c r="A2" s="262" t="s">
        <v>32</v>
      </c>
      <c r="B2" s="262"/>
      <c r="C2" s="262"/>
      <c r="D2" s="262"/>
      <c r="E2" s="263"/>
      <c r="F2" s="262"/>
      <c r="G2" s="262"/>
      <c r="H2" s="262"/>
      <c r="I2" s="262"/>
      <c r="J2" s="262"/>
      <c r="K2" s="263"/>
      <c r="L2" s="263"/>
      <c r="M2" s="262"/>
    </row>
    <row r="3" spans="1:13" ht="38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5" t="s">
        <v>91</v>
      </c>
      <c r="G3" s="266"/>
      <c r="H3" s="266"/>
      <c r="I3" s="267"/>
      <c r="J3" s="264" t="s">
        <v>98</v>
      </c>
      <c r="K3" s="268" t="s">
        <v>99</v>
      </c>
      <c r="L3" s="270" t="s">
        <v>33</v>
      </c>
      <c r="M3" s="138" t="s">
        <v>87</v>
      </c>
    </row>
    <row r="4" spans="1:13" ht="24" customHeight="1" x14ac:dyDescent="0.35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64"/>
      <c r="K4" s="269"/>
      <c r="L4" s="271"/>
      <c r="M4" s="139"/>
    </row>
    <row r="5" spans="1:13" ht="24" customHeight="1" x14ac:dyDescent="0.35">
      <c r="A5" s="259" t="s">
        <v>42</v>
      </c>
      <c r="B5" s="259" t="s">
        <v>43</v>
      </c>
      <c r="C5" s="26" t="s">
        <v>17</v>
      </c>
      <c r="D5" s="80">
        <f t="shared" ref="D5:D6" si="0">SUM(D9)</f>
        <v>3588941176</v>
      </c>
      <c r="E5" s="95">
        <f>SUM(F5,J5)</f>
        <v>633342561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633342561</v>
      </c>
      <c r="K5" s="95">
        <f>SUM(D5:E5)</f>
        <v>4222283737</v>
      </c>
      <c r="L5" s="141">
        <f t="shared" ref="L5:L32" si="1">SUM(D5/K5)</f>
        <v>0.84999999989342256</v>
      </c>
      <c r="M5" s="140" t="s">
        <v>88</v>
      </c>
    </row>
    <row r="6" spans="1:13" ht="24" customHeight="1" x14ac:dyDescent="0.35">
      <c r="A6" s="260"/>
      <c r="B6" s="260"/>
      <c r="C6" s="26" t="s">
        <v>86</v>
      </c>
      <c r="D6" s="80">
        <f t="shared" si="0"/>
        <v>512705883</v>
      </c>
      <c r="E6" s="95">
        <f t="shared" ref="E6:E7" si="2">SUM(F6,J6)</f>
        <v>219731093</v>
      </c>
      <c r="F6" s="95">
        <f t="shared" ref="F6:F7" si="3">SUM(G6:I6)</f>
        <v>0</v>
      </c>
      <c r="G6" s="107">
        <f t="shared" ref="G6:J6" si="4">G10</f>
        <v>0</v>
      </c>
      <c r="H6" s="34">
        <f t="shared" si="4"/>
        <v>0</v>
      </c>
      <c r="I6" s="34">
        <f t="shared" si="4"/>
        <v>0</v>
      </c>
      <c r="J6" s="123">
        <f t="shared" si="4"/>
        <v>219731093</v>
      </c>
      <c r="K6" s="95">
        <f t="shared" ref="K6:K7" si="5">SUM(D6:E6)</f>
        <v>732436976</v>
      </c>
      <c r="L6" s="141">
        <f t="shared" si="1"/>
        <v>0.69999999972693894</v>
      </c>
      <c r="M6" s="140" t="s">
        <v>88</v>
      </c>
    </row>
    <row r="7" spans="1:13" ht="24" customHeight="1" x14ac:dyDescent="0.35">
      <c r="A7" s="260"/>
      <c r="B7" s="260"/>
      <c r="C7" s="26" t="s">
        <v>2</v>
      </c>
      <c r="D7" s="80">
        <f>SUM(D11)</f>
        <v>256352941</v>
      </c>
      <c r="E7" s="95">
        <f t="shared" si="2"/>
        <v>256352941</v>
      </c>
      <c r="F7" s="95">
        <f t="shared" si="3"/>
        <v>0</v>
      </c>
      <c r="G7" s="107">
        <f t="shared" ref="G7:J7" si="6">G11</f>
        <v>0</v>
      </c>
      <c r="H7" s="34">
        <f t="shared" si="6"/>
        <v>0</v>
      </c>
      <c r="I7" s="34">
        <f t="shared" si="6"/>
        <v>0</v>
      </c>
      <c r="J7" s="123">
        <f t="shared" si="6"/>
        <v>256352941</v>
      </c>
      <c r="K7" s="95">
        <f t="shared" si="5"/>
        <v>512705882</v>
      </c>
      <c r="L7" s="141">
        <f t="shared" si="1"/>
        <v>0.5</v>
      </c>
      <c r="M7" s="140" t="s">
        <v>88</v>
      </c>
    </row>
    <row r="8" spans="1:13" ht="24" customHeight="1" x14ac:dyDescent="0.35">
      <c r="A8" s="261"/>
      <c r="B8" s="261"/>
      <c r="C8" s="28" t="s">
        <v>7</v>
      </c>
      <c r="D8" s="81">
        <f>SUM(D5:D7)</f>
        <v>4358000000</v>
      </c>
      <c r="E8" s="96">
        <f t="shared" ref="E8:E35" si="7">SUM(G8:J8)</f>
        <v>1109426595</v>
      </c>
      <c r="F8" s="95">
        <f t="shared" ref="F8:F65" si="8">SUM(G8:I8)</f>
        <v>0</v>
      </c>
      <c r="G8" s="92">
        <f>G5+G6+G7</f>
        <v>0</v>
      </c>
      <c r="H8" s="35">
        <f t="shared" ref="H8:I8" si="9">H5+H6+H7</f>
        <v>0</v>
      </c>
      <c r="I8" s="35">
        <f t="shared" si="9"/>
        <v>0</v>
      </c>
      <c r="J8" s="91">
        <f>SUM(J5:J7)</f>
        <v>1109426595</v>
      </c>
      <c r="K8" s="105">
        <f>SUM(D8,G8,J8)</f>
        <v>5467426595</v>
      </c>
      <c r="L8" s="142">
        <f t="shared" si="1"/>
        <v>0.79708431823948434</v>
      </c>
      <c r="M8" s="140" t="s">
        <v>88</v>
      </c>
    </row>
    <row r="9" spans="1:13" ht="24" customHeight="1" x14ac:dyDescent="0.35">
      <c r="A9" s="244" t="s">
        <v>44</v>
      </c>
      <c r="B9" s="244" t="s">
        <v>43</v>
      </c>
      <c r="C9" s="36" t="s">
        <v>17</v>
      </c>
      <c r="D9" s="151">
        <v>3588941176</v>
      </c>
      <c r="E9" s="97">
        <f t="shared" si="7"/>
        <v>633342561</v>
      </c>
      <c r="F9" s="97">
        <f t="shared" si="8"/>
        <v>0</v>
      </c>
      <c r="G9" s="154">
        <v>0</v>
      </c>
      <c r="H9" s="155">
        <v>0</v>
      </c>
      <c r="I9" s="155">
        <v>0</v>
      </c>
      <c r="J9" s="152">
        <v>633342561</v>
      </c>
      <c r="K9" s="127">
        <f t="shared" ref="K9:K11" si="10">SUM(D9,G9,J9)</f>
        <v>4222283737</v>
      </c>
      <c r="L9" s="143">
        <f t="shared" si="1"/>
        <v>0.84999999989342256</v>
      </c>
      <c r="M9" s="140" t="s">
        <v>88</v>
      </c>
    </row>
    <row r="10" spans="1:13" ht="24" customHeight="1" x14ac:dyDescent="0.35">
      <c r="A10" s="245"/>
      <c r="B10" s="245"/>
      <c r="C10" s="36" t="s">
        <v>86</v>
      </c>
      <c r="D10" s="152">
        <v>512705883</v>
      </c>
      <c r="E10" s="97">
        <f t="shared" si="7"/>
        <v>219731093</v>
      </c>
      <c r="F10" s="97">
        <f t="shared" si="8"/>
        <v>0</v>
      </c>
      <c r="G10" s="154">
        <v>0</v>
      </c>
      <c r="H10" s="155">
        <v>0</v>
      </c>
      <c r="I10" s="155">
        <v>0</v>
      </c>
      <c r="J10" s="156">
        <v>219731093</v>
      </c>
      <c r="K10" s="127">
        <f t="shared" si="10"/>
        <v>732436976</v>
      </c>
      <c r="L10" s="143">
        <f t="shared" si="1"/>
        <v>0.69999999972693894</v>
      </c>
      <c r="M10" s="140" t="s">
        <v>88</v>
      </c>
    </row>
    <row r="11" spans="1:13" ht="24" customHeight="1" x14ac:dyDescent="0.35">
      <c r="A11" s="245"/>
      <c r="B11" s="245"/>
      <c r="C11" s="36" t="s">
        <v>2</v>
      </c>
      <c r="D11" s="153">
        <v>256352941</v>
      </c>
      <c r="E11" s="97">
        <f t="shared" si="7"/>
        <v>256352941</v>
      </c>
      <c r="F11" s="97">
        <f t="shared" si="8"/>
        <v>0</v>
      </c>
      <c r="G11" s="154">
        <v>0</v>
      </c>
      <c r="H11" s="155">
        <v>0</v>
      </c>
      <c r="I11" s="155">
        <v>0</v>
      </c>
      <c r="J11" s="156">
        <v>256352941</v>
      </c>
      <c r="K11" s="127">
        <f t="shared" si="10"/>
        <v>512705882</v>
      </c>
      <c r="L11" s="143">
        <f t="shared" si="1"/>
        <v>0.5</v>
      </c>
      <c r="M11" s="140" t="s">
        <v>88</v>
      </c>
    </row>
    <row r="12" spans="1:13" ht="24" customHeight="1" x14ac:dyDescent="0.35">
      <c r="A12" s="246"/>
      <c r="B12" s="246"/>
      <c r="C12" s="50" t="s">
        <v>7</v>
      </c>
      <c r="D12" s="82">
        <f>SUM(D9:D11)</f>
        <v>4358000000</v>
      </c>
      <c r="E12" s="98">
        <f t="shared" si="7"/>
        <v>1109426595</v>
      </c>
      <c r="F12" s="97">
        <f t="shared" si="8"/>
        <v>0</v>
      </c>
      <c r="G12" s="108">
        <f>G9+G10+G11</f>
        <v>0</v>
      </c>
      <c r="H12" s="22">
        <f t="shared" ref="H12:I12" si="11">H9+H10+H11</f>
        <v>0</v>
      </c>
      <c r="I12" s="22">
        <f t="shared" si="11"/>
        <v>0</v>
      </c>
      <c r="J12" s="124">
        <f>SUM(J9:J11)</f>
        <v>1109426595</v>
      </c>
      <c r="K12" s="128">
        <f>SUM(D12,G12,J12)</f>
        <v>5467426595</v>
      </c>
      <c r="L12" s="144">
        <f t="shared" si="1"/>
        <v>0.79708431823948434</v>
      </c>
      <c r="M12" s="140" t="s">
        <v>88</v>
      </c>
    </row>
    <row r="13" spans="1:13" ht="24" customHeight="1" x14ac:dyDescent="0.35">
      <c r="A13" s="259" t="s">
        <v>34</v>
      </c>
      <c r="B13" s="259"/>
      <c r="C13" s="26" t="s">
        <v>17</v>
      </c>
      <c r="D13" s="83">
        <f>SUM(D17,D21,D25,D29,D33,D37,D41,D45,D49,D53,D57,D61,D65,D69,D73,D77,D81,D85,D89,D93,D98,D102,D106,D111,D115,D119,D123,D127,D131,D135,D139,D143)</f>
        <v>2187110726</v>
      </c>
      <c r="E13" s="95">
        <f t="shared" si="7"/>
        <v>385960717</v>
      </c>
      <c r="F13" s="95">
        <f t="shared" si="8"/>
        <v>0</v>
      </c>
      <c r="G13" s="109">
        <f t="shared" ref="G13:J13" si="12">SUM(G17,G21,G25,G29,G33,G37,G41,G45,G49,G53,G57,G61,G65,G69,G73,G77,G81,G85,G89,G93,G98,G102,G106,G111,G115,G119,G123,G127,G131,G135,G139,G143)</f>
        <v>0</v>
      </c>
      <c r="H13" s="27">
        <f t="shared" si="12"/>
        <v>0</v>
      </c>
      <c r="I13" s="27">
        <f t="shared" si="12"/>
        <v>0</v>
      </c>
      <c r="J13" s="125">
        <f t="shared" si="12"/>
        <v>385960717</v>
      </c>
      <c r="K13" s="129">
        <f>SUM(D13,G13,J13)</f>
        <v>2573071443</v>
      </c>
      <c r="L13" s="141">
        <f t="shared" si="1"/>
        <v>0.84999999978624763</v>
      </c>
      <c r="M13" s="140" t="s">
        <v>88</v>
      </c>
    </row>
    <row r="14" spans="1:13" ht="24" customHeight="1" x14ac:dyDescent="0.35">
      <c r="A14" s="260"/>
      <c r="B14" s="260"/>
      <c r="C14" s="26" t="s">
        <v>86</v>
      </c>
      <c r="D14" s="83">
        <f t="shared" ref="D14:D15" si="13">SUM(D18,D22,D26,D30,D34,D38,D42,D46,D50,D54,D58,D62,D66,D70,D74,D78,D82,D86,D90,D94,D99,D103,D107,D112,D116,D120,D124,D128,D132,D136,D140,D144)</f>
        <v>312444389</v>
      </c>
      <c r="E14" s="95">
        <f t="shared" si="7"/>
        <v>133904739</v>
      </c>
      <c r="F14" s="95">
        <f t="shared" si="8"/>
        <v>0</v>
      </c>
      <c r="G14" s="109">
        <f t="shared" ref="G14:J14" si="14">SUM(G18,G22,G26,G30,G34,G38,G42,G46,G50,G54,G58,G62,G66,G70,G74,G78,G82,G86,G90,G94,G99,G103,G107,G112,G116,G120,G124,G128,G132,G136,G140,G144)</f>
        <v>0</v>
      </c>
      <c r="H14" s="27">
        <f t="shared" si="14"/>
        <v>0</v>
      </c>
      <c r="I14" s="27">
        <f t="shared" si="14"/>
        <v>0</v>
      </c>
      <c r="J14" s="125">
        <f t="shared" si="14"/>
        <v>133904739</v>
      </c>
      <c r="K14" s="129">
        <f>SUM(D14,G14,J14)</f>
        <v>446349128</v>
      </c>
      <c r="L14" s="141">
        <f t="shared" si="1"/>
        <v>0.69999999865576079</v>
      </c>
      <c r="M14" s="140" t="s">
        <v>88</v>
      </c>
    </row>
    <row r="15" spans="1:13" ht="24" customHeight="1" x14ac:dyDescent="0.35">
      <c r="A15" s="260"/>
      <c r="B15" s="260"/>
      <c r="C15" s="26" t="s">
        <v>2</v>
      </c>
      <c r="D15" s="83">
        <f t="shared" si="13"/>
        <v>156222195</v>
      </c>
      <c r="E15" s="95">
        <f t="shared" si="7"/>
        <v>156222195</v>
      </c>
      <c r="F15" s="95">
        <f t="shared" si="8"/>
        <v>0</v>
      </c>
      <c r="G15" s="109">
        <f t="shared" ref="G15:J15" si="15">SUM(G19,G23,G27,G31,G35,G39,G43,G47,G51,G55,G59,G63,G67,G71,G75,G79,G83,G87,G91,G95,G100,G104,G108,G113,G117,G121,G125,G129,G133,G137,G141,G145)</f>
        <v>0</v>
      </c>
      <c r="H15" s="27">
        <f t="shared" si="15"/>
        <v>0</v>
      </c>
      <c r="I15" s="27">
        <f t="shared" si="15"/>
        <v>0</v>
      </c>
      <c r="J15" s="125">
        <f t="shared" si="15"/>
        <v>156222195</v>
      </c>
      <c r="K15" s="129">
        <f>SUM(D15,G15,J15)</f>
        <v>312444390</v>
      </c>
      <c r="L15" s="141">
        <f t="shared" si="1"/>
        <v>0.5</v>
      </c>
      <c r="M15" s="140" t="s">
        <v>88</v>
      </c>
    </row>
    <row r="16" spans="1:13" ht="24" customHeight="1" x14ac:dyDescent="0.35">
      <c r="A16" s="261"/>
      <c r="B16" s="261"/>
      <c r="C16" s="28" t="s">
        <v>7</v>
      </c>
      <c r="D16" s="81">
        <f>SUM(D13:D15)</f>
        <v>2655777310</v>
      </c>
      <c r="E16" s="96">
        <f t="shared" si="7"/>
        <v>676087651</v>
      </c>
      <c r="F16" s="96">
        <f t="shared" si="8"/>
        <v>0</v>
      </c>
      <c r="G16" s="110">
        <f t="shared" ref="G16:K16" si="16">SUM(G13:G15)</f>
        <v>0</v>
      </c>
      <c r="H16" s="33">
        <f t="shared" si="16"/>
        <v>0</v>
      </c>
      <c r="I16" s="33">
        <f t="shared" si="16"/>
        <v>0</v>
      </c>
      <c r="J16" s="81">
        <f t="shared" si="16"/>
        <v>676087651</v>
      </c>
      <c r="K16" s="130">
        <f t="shared" si="16"/>
        <v>3331864961</v>
      </c>
      <c r="L16" s="142">
        <f t="shared" si="1"/>
        <v>0.79708431796795143</v>
      </c>
      <c r="M16" s="140" t="s">
        <v>88</v>
      </c>
    </row>
    <row r="17" spans="1:16" ht="24" customHeight="1" x14ac:dyDescent="0.35">
      <c r="A17" s="238" t="s">
        <v>45</v>
      </c>
      <c r="B17" s="238" t="s">
        <v>43</v>
      </c>
      <c r="C17" s="18" t="s">
        <v>17</v>
      </c>
      <c r="D17" s="157">
        <v>82352941</v>
      </c>
      <c r="E17" s="99">
        <f t="shared" si="7"/>
        <v>0</v>
      </c>
      <c r="F17" s="102">
        <f t="shared" si="8"/>
        <v>0</v>
      </c>
      <c r="G17" s="158">
        <f>SUM(N20/17)*14</f>
        <v>0</v>
      </c>
      <c r="H17" s="159">
        <v>0</v>
      </c>
      <c r="I17" s="159">
        <v>0</v>
      </c>
      <c r="J17" s="157">
        <v>0</v>
      </c>
      <c r="K17" s="131">
        <f>SUM(D17,E17)</f>
        <v>82352941</v>
      </c>
      <c r="L17" s="143">
        <f t="shared" si="1"/>
        <v>1</v>
      </c>
      <c r="M17" s="140" t="s">
        <v>88</v>
      </c>
      <c r="N17" s="66"/>
      <c r="O17" s="68"/>
    </row>
    <row r="18" spans="1:16" ht="24" customHeight="1" x14ac:dyDescent="0.35">
      <c r="A18" s="239"/>
      <c r="B18" s="239"/>
      <c r="C18" s="18" t="s">
        <v>86</v>
      </c>
      <c r="D18" s="157">
        <v>11764706</v>
      </c>
      <c r="E18" s="99">
        <f t="shared" si="7"/>
        <v>0</v>
      </c>
      <c r="F18" s="102">
        <f t="shared" si="8"/>
        <v>0</v>
      </c>
      <c r="G18" s="158">
        <f>SUM(N20/17)*2</f>
        <v>0</v>
      </c>
      <c r="H18" s="159">
        <v>0</v>
      </c>
      <c r="I18" s="159">
        <v>0</v>
      </c>
      <c r="J18" s="157">
        <v>0</v>
      </c>
      <c r="K18" s="131">
        <f t="shared" ref="K18:K81" si="17">SUM(D18,E18)</f>
        <v>11764706</v>
      </c>
      <c r="L18" s="143">
        <f t="shared" si="1"/>
        <v>1</v>
      </c>
      <c r="M18" s="140" t="s">
        <v>88</v>
      </c>
      <c r="N18" s="66"/>
      <c r="O18" s="68"/>
    </row>
    <row r="19" spans="1:16" ht="24" customHeight="1" x14ac:dyDescent="0.35">
      <c r="A19" s="239"/>
      <c r="B19" s="239"/>
      <c r="C19" s="18" t="s">
        <v>2</v>
      </c>
      <c r="D19" s="157">
        <v>5882353</v>
      </c>
      <c r="E19" s="99">
        <f t="shared" si="7"/>
        <v>0</v>
      </c>
      <c r="F19" s="102">
        <f t="shared" si="8"/>
        <v>0</v>
      </c>
      <c r="G19" s="158">
        <f>SUM(N20/17)</f>
        <v>0</v>
      </c>
      <c r="H19" s="159">
        <v>0</v>
      </c>
      <c r="I19" s="159">
        <v>0</v>
      </c>
      <c r="J19" s="157">
        <v>0</v>
      </c>
      <c r="K19" s="131">
        <f t="shared" si="17"/>
        <v>5882353</v>
      </c>
      <c r="L19" s="143">
        <f t="shared" si="1"/>
        <v>1</v>
      </c>
      <c r="M19" s="140" t="s">
        <v>88</v>
      </c>
      <c r="O19" s="68"/>
    </row>
    <row r="20" spans="1:16" ht="24" customHeight="1" x14ac:dyDescent="0.35">
      <c r="A20" s="240"/>
      <c r="B20" s="240"/>
      <c r="C20" s="20" t="s">
        <v>7</v>
      </c>
      <c r="D20" s="84">
        <f>SUM(D17:D19)</f>
        <v>100000000</v>
      </c>
      <c r="E20" s="100">
        <f t="shared" si="7"/>
        <v>0</v>
      </c>
      <c r="F20" s="98">
        <f t="shared" si="8"/>
        <v>0</v>
      </c>
      <c r="G20" s="111">
        <f t="shared" ref="G20:J20" si="18">SUM(G17:G19)</f>
        <v>0</v>
      </c>
      <c r="H20" s="21">
        <f t="shared" si="18"/>
        <v>0</v>
      </c>
      <c r="I20" s="21">
        <f t="shared" si="18"/>
        <v>0</v>
      </c>
      <c r="J20" s="84">
        <f t="shared" si="18"/>
        <v>0</v>
      </c>
      <c r="K20" s="132">
        <f t="shared" si="17"/>
        <v>100000000</v>
      </c>
      <c r="L20" s="144">
        <f t="shared" si="1"/>
        <v>1</v>
      </c>
      <c r="M20" s="140" t="s">
        <v>88</v>
      </c>
      <c r="O20" s="68"/>
    </row>
    <row r="21" spans="1:16" ht="24" customHeight="1" x14ac:dyDescent="0.35">
      <c r="A21" s="238" t="s">
        <v>46</v>
      </c>
      <c r="B21" s="238" t="s">
        <v>43</v>
      </c>
      <c r="C21" s="18" t="s">
        <v>17</v>
      </c>
      <c r="D21" s="157">
        <v>46941177</v>
      </c>
      <c r="E21" s="99">
        <f t="shared" si="7"/>
        <v>0</v>
      </c>
      <c r="F21" s="102">
        <f t="shared" si="8"/>
        <v>0</v>
      </c>
      <c r="G21" s="158">
        <f>SUM(N24/17)*14</f>
        <v>0</v>
      </c>
      <c r="H21" s="159">
        <v>0</v>
      </c>
      <c r="I21" s="159">
        <v>0</v>
      </c>
      <c r="J21" s="157">
        <v>0</v>
      </c>
      <c r="K21" s="131">
        <f t="shared" si="17"/>
        <v>46941177</v>
      </c>
      <c r="L21" s="143">
        <f t="shared" si="1"/>
        <v>1</v>
      </c>
      <c r="M21" s="140" t="s">
        <v>88</v>
      </c>
      <c r="O21" s="69"/>
    </row>
    <row r="22" spans="1:16" ht="24" customHeight="1" x14ac:dyDescent="0.35">
      <c r="A22" s="239"/>
      <c r="B22" s="239"/>
      <c r="C22" s="18" t="s">
        <v>86</v>
      </c>
      <c r="D22" s="157">
        <v>6705882</v>
      </c>
      <c r="E22" s="99">
        <f t="shared" si="7"/>
        <v>0</v>
      </c>
      <c r="F22" s="102">
        <f t="shared" si="8"/>
        <v>0</v>
      </c>
      <c r="G22" s="158">
        <f>SUM(N24/17)*2</f>
        <v>0</v>
      </c>
      <c r="H22" s="159">
        <v>0</v>
      </c>
      <c r="I22" s="159">
        <v>0</v>
      </c>
      <c r="J22" s="157">
        <v>0</v>
      </c>
      <c r="K22" s="131">
        <f t="shared" si="17"/>
        <v>6705882</v>
      </c>
      <c r="L22" s="143">
        <f t="shared" si="1"/>
        <v>1</v>
      </c>
      <c r="M22" s="140" t="s">
        <v>88</v>
      </c>
    </row>
    <row r="23" spans="1:16" ht="24" customHeight="1" x14ac:dyDescent="0.35">
      <c r="A23" s="239"/>
      <c r="B23" s="239"/>
      <c r="C23" s="18" t="s">
        <v>2</v>
      </c>
      <c r="D23" s="157">
        <v>3352941</v>
      </c>
      <c r="E23" s="99">
        <f t="shared" si="7"/>
        <v>0</v>
      </c>
      <c r="F23" s="102">
        <f t="shared" si="8"/>
        <v>0</v>
      </c>
      <c r="G23" s="158">
        <f>SUM(N24/17)</f>
        <v>0</v>
      </c>
      <c r="H23" s="159">
        <v>0</v>
      </c>
      <c r="I23" s="159">
        <v>0</v>
      </c>
      <c r="J23" s="157">
        <v>0</v>
      </c>
      <c r="K23" s="131">
        <f t="shared" si="17"/>
        <v>3352941</v>
      </c>
      <c r="L23" s="143">
        <f t="shared" si="1"/>
        <v>1</v>
      </c>
      <c r="M23" s="140" t="s">
        <v>88</v>
      </c>
    </row>
    <row r="24" spans="1:16" ht="24" customHeight="1" x14ac:dyDescent="0.35">
      <c r="A24" s="240"/>
      <c r="B24" s="240"/>
      <c r="C24" s="20" t="s">
        <v>7</v>
      </c>
      <c r="D24" s="84">
        <f>SUM(D21:D23)</f>
        <v>57000000</v>
      </c>
      <c r="E24" s="100">
        <f t="shared" si="7"/>
        <v>0</v>
      </c>
      <c r="F24" s="98">
        <f t="shared" si="8"/>
        <v>0</v>
      </c>
      <c r="G24" s="111">
        <f t="shared" ref="G24:I24" si="19">SUM(G21:G23)</f>
        <v>0</v>
      </c>
      <c r="H24" s="21">
        <f t="shared" si="19"/>
        <v>0</v>
      </c>
      <c r="I24" s="21">
        <f t="shared" si="19"/>
        <v>0</v>
      </c>
      <c r="J24" s="161">
        <f>J21+J22+J23</f>
        <v>0</v>
      </c>
      <c r="K24" s="132">
        <f t="shared" si="17"/>
        <v>57000000</v>
      </c>
      <c r="L24" s="144">
        <f t="shared" si="1"/>
        <v>1</v>
      </c>
      <c r="M24" s="140" t="s">
        <v>88</v>
      </c>
    </row>
    <row r="25" spans="1:16" ht="24" customHeight="1" x14ac:dyDescent="0.35">
      <c r="A25" s="238" t="s">
        <v>47</v>
      </c>
      <c r="B25" s="238" t="s">
        <v>43</v>
      </c>
      <c r="C25" s="18" t="s">
        <v>17</v>
      </c>
      <c r="D25" s="157">
        <v>32941177</v>
      </c>
      <c r="E25" s="99">
        <f t="shared" si="7"/>
        <v>0</v>
      </c>
      <c r="F25" s="102">
        <f t="shared" si="8"/>
        <v>0</v>
      </c>
      <c r="G25" s="158">
        <f>SUM(N28/17)*14</f>
        <v>0</v>
      </c>
      <c r="H25" s="159">
        <v>0</v>
      </c>
      <c r="I25" s="159">
        <v>0</v>
      </c>
      <c r="J25" s="157">
        <v>0</v>
      </c>
      <c r="K25" s="131">
        <f t="shared" si="17"/>
        <v>32941177</v>
      </c>
      <c r="L25" s="143">
        <f t="shared" si="1"/>
        <v>1</v>
      </c>
      <c r="M25" s="140" t="s">
        <v>88</v>
      </c>
    </row>
    <row r="26" spans="1:16" ht="24" customHeight="1" x14ac:dyDescent="0.35">
      <c r="A26" s="239"/>
      <c r="B26" s="239"/>
      <c r="C26" s="18" t="s">
        <v>86</v>
      </c>
      <c r="D26" s="157">
        <v>4705882</v>
      </c>
      <c r="E26" s="99">
        <f t="shared" si="7"/>
        <v>0</v>
      </c>
      <c r="F26" s="102">
        <f t="shared" si="8"/>
        <v>0</v>
      </c>
      <c r="G26" s="158">
        <f>SUM(N28/17)*2</f>
        <v>0</v>
      </c>
      <c r="H26" s="159">
        <v>0</v>
      </c>
      <c r="I26" s="159">
        <v>0</v>
      </c>
      <c r="J26" s="157">
        <v>0</v>
      </c>
      <c r="K26" s="131">
        <f t="shared" si="17"/>
        <v>4705882</v>
      </c>
      <c r="L26" s="143">
        <f t="shared" si="1"/>
        <v>1</v>
      </c>
      <c r="M26" s="140" t="s">
        <v>88</v>
      </c>
    </row>
    <row r="27" spans="1:16" ht="24" customHeight="1" x14ac:dyDescent="0.35">
      <c r="A27" s="239"/>
      <c r="B27" s="239"/>
      <c r="C27" s="18" t="s">
        <v>2</v>
      </c>
      <c r="D27" s="157">
        <v>2352941</v>
      </c>
      <c r="E27" s="99">
        <f t="shared" si="7"/>
        <v>0</v>
      </c>
      <c r="F27" s="102">
        <f t="shared" si="8"/>
        <v>0</v>
      </c>
      <c r="G27" s="158">
        <f>SUM(N28/17)</f>
        <v>0</v>
      </c>
      <c r="H27" s="159">
        <v>0</v>
      </c>
      <c r="I27" s="159">
        <v>0</v>
      </c>
      <c r="J27" s="157">
        <v>0</v>
      </c>
      <c r="K27" s="131">
        <f t="shared" si="17"/>
        <v>2352941</v>
      </c>
      <c r="L27" s="143">
        <f t="shared" si="1"/>
        <v>1</v>
      </c>
      <c r="M27" s="140" t="s">
        <v>88</v>
      </c>
    </row>
    <row r="28" spans="1:16" ht="24" customHeight="1" x14ac:dyDescent="0.35">
      <c r="A28" s="240"/>
      <c r="B28" s="240"/>
      <c r="C28" s="20" t="s">
        <v>7</v>
      </c>
      <c r="D28" s="84">
        <f>SUM(D25:D27)</f>
        <v>40000000</v>
      </c>
      <c r="E28" s="100">
        <f t="shared" si="7"/>
        <v>0</v>
      </c>
      <c r="F28" s="98">
        <f t="shared" si="8"/>
        <v>0</v>
      </c>
      <c r="G28" s="111">
        <f t="shared" ref="G28:I28" si="20">SUM(G25:G27)</f>
        <v>0</v>
      </c>
      <c r="H28" s="21">
        <f t="shared" si="20"/>
        <v>0</v>
      </c>
      <c r="I28" s="21">
        <f t="shared" si="20"/>
        <v>0</v>
      </c>
      <c r="J28" s="161">
        <f>J25+J26+J27</f>
        <v>0</v>
      </c>
      <c r="K28" s="132">
        <f t="shared" si="17"/>
        <v>40000000</v>
      </c>
      <c r="L28" s="144">
        <f t="shared" si="1"/>
        <v>1</v>
      </c>
      <c r="M28" s="140" t="s">
        <v>88</v>
      </c>
    </row>
    <row r="29" spans="1:16" ht="24" customHeight="1" x14ac:dyDescent="0.35">
      <c r="A29" s="244" t="s">
        <v>48</v>
      </c>
      <c r="B29" s="238" t="s">
        <v>43</v>
      </c>
      <c r="C29" s="18" t="s">
        <v>17</v>
      </c>
      <c r="D29" s="157">
        <v>428235294</v>
      </c>
      <c r="E29" s="99">
        <f t="shared" si="7"/>
        <v>45394550</v>
      </c>
      <c r="F29" s="102">
        <f t="shared" si="8"/>
        <v>0</v>
      </c>
      <c r="G29" s="158">
        <v>0</v>
      </c>
      <c r="H29" s="159">
        <v>0</v>
      </c>
      <c r="I29" s="159">
        <v>0</v>
      </c>
      <c r="J29" s="157">
        <v>45394550</v>
      </c>
      <c r="K29" s="131">
        <f t="shared" si="17"/>
        <v>473629844</v>
      </c>
      <c r="L29" s="143">
        <f t="shared" si="1"/>
        <v>0.90415606074012511</v>
      </c>
      <c r="M29" s="140" t="s">
        <v>88</v>
      </c>
      <c r="N29" s="67"/>
      <c r="P29" s="67"/>
    </row>
    <row r="30" spans="1:16" ht="24" customHeight="1" x14ac:dyDescent="0.35">
      <c r="A30" s="245"/>
      <c r="B30" s="239"/>
      <c r="C30" s="18" t="s">
        <v>86</v>
      </c>
      <c r="D30" s="157">
        <v>61176470</v>
      </c>
      <c r="E30" s="99">
        <f t="shared" si="7"/>
        <v>28409039</v>
      </c>
      <c r="F30" s="102">
        <f t="shared" si="8"/>
        <v>0</v>
      </c>
      <c r="G30" s="158">
        <v>0</v>
      </c>
      <c r="H30" s="159">
        <v>0</v>
      </c>
      <c r="I30" s="159">
        <v>0</v>
      </c>
      <c r="J30" s="157">
        <v>28409039</v>
      </c>
      <c r="K30" s="131">
        <f t="shared" si="17"/>
        <v>89585509</v>
      </c>
      <c r="L30" s="143">
        <f t="shared" si="1"/>
        <v>0.68288354537339291</v>
      </c>
      <c r="M30" s="140" t="s">
        <v>88</v>
      </c>
      <c r="N30" s="67"/>
      <c r="P30" s="67"/>
    </row>
    <row r="31" spans="1:16" ht="24" customHeight="1" x14ac:dyDescent="0.35">
      <c r="A31" s="245"/>
      <c r="B31" s="239"/>
      <c r="C31" s="36" t="s">
        <v>2</v>
      </c>
      <c r="D31" s="157">
        <v>30588236</v>
      </c>
      <c r="E31" s="99">
        <f t="shared" si="7"/>
        <v>36596769</v>
      </c>
      <c r="F31" s="102">
        <f t="shared" si="8"/>
        <v>0</v>
      </c>
      <c r="G31" s="158">
        <v>0</v>
      </c>
      <c r="H31" s="159">
        <v>0</v>
      </c>
      <c r="I31" s="159">
        <v>0</v>
      </c>
      <c r="J31" s="157">
        <v>36596769</v>
      </c>
      <c r="K31" s="131">
        <f t="shared" si="17"/>
        <v>67185005</v>
      </c>
      <c r="L31" s="143">
        <f t="shared" si="1"/>
        <v>0.45528367527843455</v>
      </c>
      <c r="M31" s="140" t="s">
        <v>88</v>
      </c>
      <c r="N31" s="67"/>
      <c r="P31" s="67"/>
    </row>
    <row r="32" spans="1:16" ht="24" customHeight="1" x14ac:dyDescent="0.35">
      <c r="A32" s="246"/>
      <c r="B32" s="240"/>
      <c r="C32" s="20" t="s">
        <v>7</v>
      </c>
      <c r="D32" s="84">
        <f>SUM(D29:D31)</f>
        <v>520000000</v>
      </c>
      <c r="E32" s="100">
        <f t="shared" si="7"/>
        <v>110400358</v>
      </c>
      <c r="F32" s="98">
        <f t="shared" si="8"/>
        <v>0</v>
      </c>
      <c r="G32" s="111">
        <f t="shared" ref="G32:I32" si="21">SUM(G29:G31)</f>
        <v>0</v>
      </c>
      <c r="H32" s="21">
        <f t="shared" si="21"/>
        <v>0</v>
      </c>
      <c r="I32" s="21">
        <f t="shared" si="21"/>
        <v>0</v>
      </c>
      <c r="J32" s="82">
        <f>SUM(J29:J31)</f>
        <v>110400358</v>
      </c>
      <c r="K32" s="132">
        <f t="shared" si="17"/>
        <v>630400358</v>
      </c>
      <c r="L32" s="144">
        <f t="shared" si="1"/>
        <v>0.82487262800697836</v>
      </c>
      <c r="M32" s="140" t="s">
        <v>88</v>
      </c>
      <c r="N32" s="67"/>
      <c r="O32" s="67"/>
      <c r="P32" s="67"/>
    </row>
    <row r="33" spans="1:14" ht="24" customHeight="1" x14ac:dyDescent="0.35">
      <c r="A33" s="238" t="s">
        <v>49</v>
      </c>
      <c r="B33" s="238" t="s">
        <v>43</v>
      </c>
      <c r="C33" s="18" t="s">
        <v>17</v>
      </c>
      <c r="D33" s="157">
        <v>27176471</v>
      </c>
      <c r="E33" s="99">
        <f t="shared" si="7"/>
        <v>0</v>
      </c>
      <c r="F33" s="102">
        <f t="shared" si="8"/>
        <v>0</v>
      </c>
      <c r="G33" s="158">
        <v>0</v>
      </c>
      <c r="H33" s="159">
        <v>0</v>
      </c>
      <c r="I33" s="159">
        <v>0</v>
      </c>
      <c r="J33" s="157">
        <v>0</v>
      </c>
      <c r="K33" s="131">
        <f t="shared" si="17"/>
        <v>27176471</v>
      </c>
      <c r="L33" s="143">
        <f t="shared" ref="L33:L64" si="22">SUM(D33/K33)</f>
        <v>1</v>
      </c>
      <c r="M33" s="140" t="s">
        <v>88</v>
      </c>
      <c r="N33" s="67"/>
    </row>
    <row r="34" spans="1:14" ht="24" customHeight="1" x14ac:dyDescent="0.35">
      <c r="A34" s="239"/>
      <c r="B34" s="239"/>
      <c r="C34" s="18" t="s">
        <v>86</v>
      </c>
      <c r="D34" s="157">
        <v>3882353</v>
      </c>
      <c r="E34" s="99">
        <f t="shared" si="7"/>
        <v>0</v>
      </c>
      <c r="F34" s="102">
        <f t="shared" si="8"/>
        <v>0</v>
      </c>
      <c r="G34" s="158">
        <v>0</v>
      </c>
      <c r="H34" s="159">
        <v>0</v>
      </c>
      <c r="I34" s="159">
        <v>0</v>
      </c>
      <c r="J34" s="157">
        <v>0</v>
      </c>
      <c r="K34" s="131">
        <f t="shared" si="17"/>
        <v>3882353</v>
      </c>
      <c r="L34" s="143">
        <f t="shared" si="22"/>
        <v>1</v>
      </c>
      <c r="M34" s="140" t="s">
        <v>88</v>
      </c>
      <c r="N34" s="67"/>
    </row>
    <row r="35" spans="1:14" ht="24" customHeight="1" x14ac:dyDescent="0.35">
      <c r="A35" s="239"/>
      <c r="B35" s="239"/>
      <c r="C35" s="18" t="s">
        <v>2</v>
      </c>
      <c r="D35" s="157">
        <v>1941176</v>
      </c>
      <c r="E35" s="99">
        <f t="shared" si="7"/>
        <v>0</v>
      </c>
      <c r="F35" s="102">
        <f t="shared" si="8"/>
        <v>0</v>
      </c>
      <c r="G35" s="158">
        <v>0</v>
      </c>
      <c r="H35" s="159">
        <v>0</v>
      </c>
      <c r="I35" s="159">
        <v>0</v>
      </c>
      <c r="J35" s="157">
        <v>0</v>
      </c>
      <c r="K35" s="131">
        <f t="shared" si="17"/>
        <v>1941176</v>
      </c>
      <c r="L35" s="143">
        <f t="shared" si="22"/>
        <v>1</v>
      </c>
      <c r="M35" s="140" t="s">
        <v>88</v>
      </c>
      <c r="N35" s="67"/>
    </row>
    <row r="36" spans="1:14" ht="24" customHeight="1" x14ac:dyDescent="0.35">
      <c r="A36" s="240"/>
      <c r="B36" s="240"/>
      <c r="C36" s="20" t="s">
        <v>7</v>
      </c>
      <c r="D36" s="82">
        <f>SUM(D33:D35)</f>
        <v>33000000</v>
      </c>
      <c r="E36" s="100">
        <f t="shared" ref="E36:E67" si="23">SUM(G36:J36)</f>
        <v>0</v>
      </c>
      <c r="F36" s="98">
        <f t="shared" si="8"/>
        <v>0</v>
      </c>
      <c r="G36" s="111">
        <f t="shared" ref="G36:I36" si="24">SUM(G33:G35)</f>
        <v>0</v>
      </c>
      <c r="H36" s="21">
        <f t="shared" si="24"/>
        <v>0</v>
      </c>
      <c r="I36" s="21">
        <f t="shared" si="24"/>
        <v>0</v>
      </c>
      <c r="J36" s="84">
        <f t="shared" ref="J36" si="25">SUM(J33:J35)</f>
        <v>0</v>
      </c>
      <c r="K36" s="132">
        <f t="shared" si="17"/>
        <v>33000000</v>
      </c>
      <c r="L36" s="144">
        <f t="shared" si="22"/>
        <v>1</v>
      </c>
      <c r="M36" s="140" t="s">
        <v>88</v>
      </c>
    </row>
    <row r="37" spans="1:14" ht="24" customHeight="1" x14ac:dyDescent="0.35">
      <c r="A37" s="238" t="s">
        <v>50</v>
      </c>
      <c r="B37" s="238" t="s">
        <v>43</v>
      </c>
      <c r="C37" s="18" t="s">
        <v>17</v>
      </c>
      <c r="D37" s="157">
        <v>27176471</v>
      </c>
      <c r="E37" s="99">
        <f t="shared" si="23"/>
        <v>0</v>
      </c>
      <c r="F37" s="102">
        <f t="shared" si="8"/>
        <v>0</v>
      </c>
      <c r="G37" s="158">
        <f t="shared" ref="G37" si="26">SUM(N40/17)*14</f>
        <v>0</v>
      </c>
      <c r="H37" s="159">
        <v>0</v>
      </c>
      <c r="I37" s="159">
        <v>0</v>
      </c>
      <c r="J37" s="157">
        <v>0</v>
      </c>
      <c r="K37" s="131">
        <f t="shared" si="17"/>
        <v>27176471</v>
      </c>
      <c r="L37" s="143">
        <f t="shared" si="22"/>
        <v>1</v>
      </c>
      <c r="M37" s="140" t="s">
        <v>88</v>
      </c>
    </row>
    <row r="38" spans="1:14" ht="24" customHeight="1" x14ac:dyDescent="0.35">
      <c r="A38" s="239"/>
      <c r="B38" s="239"/>
      <c r="C38" s="18" t="s">
        <v>86</v>
      </c>
      <c r="D38" s="157">
        <v>3882353</v>
      </c>
      <c r="E38" s="99">
        <f t="shared" si="23"/>
        <v>0</v>
      </c>
      <c r="F38" s="102">
        <f t="shared" si="8"/>
        <v>0</v>
      </c>
      <c r="G38" s="158">
        <f t="shared" ref="G38" si="27">SUM(N40/17)*2</f>
        <v>0</v>
      </c>
      <c r="H38" s="159">
        <v>0</v>
      </c>
      <c r="I38" s="159">
        <v>0</v>
      </c>
      <c r="J38" s="157">
        <v>0</v>
      </c>
      <c r="K38" s="131">
        <f t="shared" si="17"/>
        <v>3882353</v>
      </c>
      <c r="L38" s="143">
        <f t="shared" si="22"/>
        <v>1</v>
      </c>
      <c r="M38" s="140" t="s">
        <v>88</v>
      </c>
    </row>
    <row r="39" spans="1:14" ht="24" customHeight="1" x14ac:dyDescent="0.35">
      <c r="A39" s="239"/>
      <c r="B39" s="239"/>
      <c r="C39" s="18" t="s">
        <v>2</v>
      </c>
      <c r="D39" s="157">
        <v>1941176</v>
      </c>
      <c r="E39" s="99">
        <f t="shared" si="23"/>
        <v>0</v>
      </c>
      <c r="F39" s="102">
        <f t="shared" si="8"/>
        <v>0</v>
      </c>
      <c r="G39" s="158">
        <f t="shared" ref="G39" si="28">SUM(N40/17)</f>
        <v>0</v>
      </c>
      <c r="H39" s="159">
        <v>0</v>
      </c>
      <c r="I39" s="159">
        <v>0</v>
      </c>
      <c r="J39" s="157">
        <v>0</v>
      </c>
      <c r="K39" s="131">
        <f t="shared" si="17"/>
        <v>1941176</v>
      </c>
      <c r="L39" s="143">
        <f t="shared" si="22"/>
        <v>1</v>
      </c>
      <c r="M39" s="140" t="s">
        <v>88</v>
      </c>
    </row>
    <row r="40" spans="1:14" ht="24" customHeight="1" x14ac:dyDescent="0.35">
      <c r="A40" s="240"/>
      <c r="B40" s="240"/>
      <c r="C40" s="20" t="s">
        <v>7</v>
      </c>
      <c r="D40" s="82">
        <f>SUM(D37:D39)</f>
        <v>33000000</v>
      </c>
      <c r="E40" s="100">
        <f t="shared" si="23"/>
        <v>0</v>
      </c>
      <c r="F40" s="98">
        <f t="shared" si="8"/>
        <v>0</v>
      </c>
      <c r="G40" s="111">
        <f t="shared" ref="G40:I40" si="29">SUM(G37:G39)</f>
        <v>0</v>
      </c>
      <c r="H40" s="21">
        <f t="shared" si="29"/>
        <v>0</v>
      </c>
      <c r="I40" s="21">
        <f t="shared" si="29"/>
        <v>0</v>
      </c>
      <c r="J40" s="84">
        <f t="shared" ref="J40" si="30">SUM(J37:J39)</f>
        <v>0</v>
      </c>
      <c r="K40" s="132">
        <f t="shared" si="17"/>
        <v>33000000</v>
      </c>
      <c r="L40" s="144">
        <f t="shared" si="22"/>
        <v>1</v>
      </c>
      <c r="M40" s="140" t="s">
        <v>88</v>
      </c>
    </row>
    <row r="41" spans="1:14" ht="24" customHeight="1" x14ac:dyDescent="0.35">
      <c r="A41" s="238" t="s">
        <v>51</v>
      </c>
      <c r="B41" s="238" t="s">
        <v>43</v>
      </c>
      <c r="C41" s="18" t="s">
        <v>17</v>
      </c>
      <c r="D41" s="157">
        <v>18941177</v>
      </c>
      <c r="E41" s="99">
        <f t="shared" si="23"/>
        <v>0</v>
      </c>
      <c r="F41" s="102">
        <f t="shared" si="8"/>
        <v>0</v>
      </c>
      <c r="G41" s="158">
        <f t="shared" ref="G41" si="31">SUM(N44/17)*14</f>
        <v>0</v>
      </c>
      <c r="H41" s="159">
        <v>0</v>
      </c>
      <c r="I41" s="159">
        <v>0</v>
      </c>
      <c r="J41" s="157">
        <v>0</v>
      </c>
      <c r="K41" s="131">
        <f t="shared" si="17"/>
        <v>18941177</v>
      </c>
      <c r="L41" s="143">
        <f t="shared" si="22"/>
        <v>1</v>
      </c>
      <c r="M41" s="140" t="s">
        <v>88</v>
      </c>
    </row>
    <row r="42" spans="1:14" ht="24" customHeight="1" x14ac:dyDescent="0.35">
      <c r="A42" s="239"/>
      <c r="B42" s="239"/>
      <c r="C42" s="18" t="s">
        <v>86</v>
      </c>
      <c r="D42" s="157">
        <v>2705882</v>
      </c>
      <c r="E42" s="99">
        <f t="shared" si="23"/>
        <v>0</v>
      </c>
      <c r="F42" s="102">
        <f t="shared" si="8"/>
        <v>0</v>
      </c>
      <c r="G42" s="158">
        <f t="shared" ref="G42" si="32">SUM(N44/17)*2</f>
        <v>0</v>
      </c>
      <c r="H42" s="159">
        <v>0</v>
      </c>
      <c r="I42" s="159">
        <v>0</v>
      </c>
      <c r="J42" s="157">
        <v>0</v>
      </c>
      <c r="K42" s="131">
        <f t="shared" si="17"/>
        <v>2705882</v>
      </c>
      <c r="L42" s="143">
        <f t="shared" si="22"/>
        <v>1</v>
      </c>
      <c r="M42" s="140" t="s">
        <v>88</v>
      </c>
    </row>
    <row r="43" spans="1:14" ht="24" customHeight="1" x14ac:dyDescent="0.35">
      <c r="A43" s="239"/>
      <c r="B43" s="239"/>
      <c r="C43" s="18" t="s">
        <v>2</v>
      </c>
      <c r="D43" s="157">
        <v>1352941</v>
      </c>
      <c r="E43" s="99">
        <f t="shared" si="23"/>
        <v>0</v>
      </c>
      <c r="F43" s="102">
        <f t="shared" si="8"/>
        <v>0</v>
      </c>
      <c r="G43" s="158">
        <f t="shared" ref="G43" si="33">SUM(N44/17)</f>
        <v>0</v>
      </c>
      <c r="H43" s="159">
        <v>0</v>
      </c>
      <c r="I43" s="159">
        <v>0</v>
      </c>
      <c r="J43" s="157">
        <v>0</v>
      </c>
      <c r="K43" s="131">
        <f t="shared" si="17"/>
        <v>1352941</v>
      </c>
      <c r="L43" s="143">
        <f t="shared" si="22"/>
        <v>1</v>
      </c>
      <c r="M43" s="140" t="s">
        <v>88</v>
      </c>
    </row>
    <row r="44" spans="1:14" ht="24" customHeight="1" x14ac:dyDescent="0.35">
      <c r="A44" s="240"/>
      <c r="B44" s="240"/>
      <c r="C44" s="20" t="s">
        <v>7</v>
      </c>
      <c r="D44" s="84">
        <f>SUM(D41:D43)</f>
        <v>23000000</v>
      </c>
      <c r="E44" s="100">
        <f t="shared" si="23"/>
        <v>0</v>
      </c>
      <c r="F44" s="98">
        <f t="shared" si="8"/>
        <v>0</v>
      </c>
      <c r="G44" s="111">
        <f t="shared" ref="G44:I44" si="34">SUM(G41:G43)</f>
        <v>0</v>
      </c>
      <c r="H44" s="21">
        <f t="shared" si="34"/>
        <v>0</v>
      </c>
      <c r="I44" s="21">
        <f t="shared" si="34"/>
        <v>0</v>
      </c>
      <c r="J44" s="84">
        <f t="shared" ref="J44" si="35">SUM(J41:J43)</f>
        <v>0</v>
      </c>
      <c r="K44" s="132">
        <f t="shared" si="17"/>
        <v>23000000</v>
      </c>
      <c r="L44" s="144">
        <f t="shared" si="22"/>
        <v>1</v>
      </c>
      <c r="M44" s="140" t="s">
        <v>88</v>
      </c>
    </row>
    <row r="45" spans="1:14" ht="24" customHeight="1" x14ac:dyDescent="0.35">
      <c r="A45" s="244" t="s">
        <v>52</v>
      </c>
      <c r="B45" s="238" t="s">
        <v>43</v>
      </c>
      <c r="C45" s="18" t="s">
        <v>17</v>
      </c>
      <c r="D45" s="157">
        <v>82352941</v>
      </c>
      <c r="E45" s="99">
        <f t="shared" si="23"/>
        <v>12156320</v>
      </c>
      <c r="F45" s="102">
        <f t="shared" si="8"/>
        <v>0</v>
      </c>
      <c r="G45" s="158">
        <v>0</v>
      </c>
      <c r="H45" s="159">
        <v>0</v>
      </c>
      <c r="I45" s="159">
        <v>0</v>
      </c>
      <c r="J45" s="157">
        <v>12156320</v>
      </c>
      <c r="K45" s="162">
        <f t="shared" si="17"/>
        <v>94509261</v>
      </c>
      <c r="L45" s="143">
        <f t="shared" si="22"/>
        <v>0.871374298440446</v>
      </c>
      <c r="M45" s="140" t="s">
        <v>88</v>
      </c>
      <c r="N45" s="67"/>
    </row>
    <row r="46" spans="1:14" ht="24" customHeight="1" x14ac:dyDescent="0.35">
      <c r="A46" s="245"/>
      <c r="B46" s="239"/>
      <c r="C46" s="18" t="s">
        <v>86</v>
      </c>
      <c r="D46" s="157">
        <v>11764706</v>
      </c>
      <c r="E46" s="99">
        <f t="shared" si="23"/>
        <v>5888224</v>
      </c>
      <c r="F46" s="102">
        <f t="shared" si="8"/>
        <v>0</v>
      </c>
      <c r="G46" s="158">
        <v>0</v>
      </c>
      <c r="H46" s="159">
        <v>0</v>
      </c>
      <c r="I46" s="159">
        <v>0</v>
      </c>
      <c r="J46" s="157">
        <v>5888224</v>
      </c>
      <c r="K46" s="162">
        <f t="shared" si="17"/>
        <v>17652930</v>
      </c>
      <c r="L46" s="143">
        <f t="shared" si="22"/>
        <v>0.66644494709943336</v>
      </c>
      <c r="M46" s="140" t="s">
        <v>88</v>
      </c>
      <c r="N46" s="67"/>
    </row>
    <row r="47" spans="1:14" ht="24" customHeight="1" x14ac:dyDescent="0.35">
      <c r="A47" s="245"/>
      <c r="B47" s="239"/>
      <c r="C47" s="18" t="s">
        <v>2</v>
      </c>
      <c r="D47" s="157">
        <v>5882353</v>
      </c>
      <c r="E47" s="99">
        <f t="shared" si="23"/>
        <v>6955456</v>
      </c>
      <c r="F47" s="102">
        <f t="shared" si="8"/>
        <v>0</v>
      </c>
      <c r="G47" s="158">
        <v>0</v>
      </c>
      <c r="H47" s="159">
        <v>0</v>
      </c>
      <c r="I47" s="159">
        <v>0</v>
      </c>
      <c r="J47" s="157">
        <v>6955456</v>
      </c>
      <c r="K47" s="162">
        <f t="shared" si="17"/>
        <v>12837809</v>
      </c>
      <c r="L47" s="143">
        <f t="shared" si="22"/>
        <v>0.45820536822132185</v>
      </c>
      <c r="M47" s="140" t="s">
        <v>88</v>
      </c>
      <c r="N47" s="67"/>
    </row>
    <row r="48" spans="1:14" ht="24" customHeight="1" x14ac:dyDescent="0.35">
      <c r="A48" s="246"/>
      <c r="B48" s="240"/>
      <c r="C48" s="20" t="s">
        <v>7</v>
      </c>
      <c r="D48" s="84">
        <f>SUM(D45:D47)</f>
        <v>100000000</v>
      </c>
      <c r="E48" s="100">
        <f t="shared" si="23"/>
        <v>25000000</v>
      </c>
      <c r="F48" s="98">
        <f t="shared" si="8"/>
        <v>0</v>
      </c>
      <c r="G48" s="111">
        <f>G45+G46+G47</f>
        <v>0</v>
      </c>
      <c r="H48" s="21">
        <f t="shared" ref="H48:I48" si="36">H45+H46+H47</f>
        <v>0</v>
      </c>
      <c r="I48" s="21">
        <f t="shared" si="36"/>
        <v>0</v>
      </c>
      <c r="J48" s="84">
        <f>SUM(J45:J47)</f>
        <v>25000000</v>
      </c>
      <c r="K48" s="163">
        <f t="shared" si="17"/>
        <v>125000000</v>
      </c>
      <c r="L48" s="144">
        <f t="shared" si="22"/>
        <v>0.8</v>
      </c>
      <c r="M48" s="140" t="s">
        <v>88</v>
      </c>
      <c r="N48" s="67"/>
    </row>
    <row r="49" spans="1:17" ht="24" customHeight="1" x14ac:dyDescent="0.35">
      <c r="A49" s="250" t="s">
        <v>53</v>
      </c>
      <c r="B49" s="238" t="s">
        <v>43</v>
      </c>
      <c r="C49" s="18" t="s">
        <v>17</v>
      </c>
      <c r="D49" s="157">
        <v>24705882</v>
      </c>
      <c r="E49" s="99">
        <f t="shared" si="23"/>
        <v>9757785</v>
      </c>
      <c r="F49" s="102">
        <f t="shared" si="8"/>
        <v>0</v>
      </c>
      <c r="G49" s="158">
        <f t="shared" ref="G49" si="37">SUM(N52/17)*14</f>
        <v>0</v>
      </c>
      <c r="H49" s="159">
        <v>0</v>
      </c>
      <c r="I49" s="159">
        <v>0</v>
      </c>
      <c r="J49" s="157">
        <v>9757785</v>
      </c>
      <c r="K49" s="131">
        <f t="shared" si="17"/>
        <v>34463667</v>
      </c>
      <c r="L49" s="143">
        <f t="shared" si="22"/>
        <v>0.71686747669654538</v>
      </c>
      <c r="M49" s="140" t="s">
        <v>88</v>
      </c>
      <c r="N49" s="70"/>
    </row>
    <row r="50" spans="1:17" ht="24" customHeight="1" x14ac:dyDescent="0.35">
      <c r="A50" s="251"/>
      <c r="B50" s="239"/>
      <c r="C50" s="18" t="s">
        <v>86</v>
      </c>
      <c r="D50" s="157">
        <v>3529412</v>
      </c>
      <c r="E50" s="99">
        <f t="shared" si="23"/>
        <v>1393970</v>
      </c>
      <c r="F50" s="102">
        <f t="shared" si="8"/>
        <v>0</v>
      </c>
      <c r="G50" s="158">
        <f t="shared" ref="G50" si="38">SUM(N52/17)*2</f>
        <v>0</v>
      </c>
      <c r="H50" s="159">
        <v>0</v>
      </c>
      <c r="I50" s="159">
        <v>0</v>
      </c>
      <c r="J50" s="157">
        <v>1393970</v>
      </c>
      <c r="K50" s="131">
        <f t="shared" si="17"/>
        <v>4923382</v>
      </c>
      <c r="L50" s="143">
        <f t="shared" si="22"/>
        <v>0.71686738912398018</v>
      </c>
      <c r="M50" s="140" t="s">
        <v>88</v>
      </c>
    </row>
    <row r="51" spans="1:17" ht="24" customHeight="1" x14ac:dyDescent="0.35">
      <c r="A51" s="251"/>
      <c r="B51" s="239"/>
      <c r="C51" s="18" t="s">
        <v>2</v>
      </c>
      <c r="D51" s="157">
        <v>1764706</v>
      </c>
      <c r="E51" s="99">
        <f t="shared" si="23"/>
        <v>1705388</v>
      </c>
      <c r="F51" s="102">
        <f t="shared" si="8"/>
        <v>0</v>
      </c>
      <c r="G51" s="158">
        <f t="shared" ref="G51" si="39">SUM(N52/17)</f>
        <v>0</v>
      </c>
      <c r="H51" s="159">
        <v>0</v>
      </c>
      <c r="I51" s="159">
        <v>0</v>
      </c>
      <c r="J51" s="157">
        <v>1705388</v>
      </c>
      <c r="K51" s="131">
        <f t="shared" si="17"/>
        <v>3470094</v>
      </c>
      <c r="L51" s="143">
        <f t="shared" si="22"/>
        <v>0.50854703071444174</v>
      </c>
      <c r="M51" s="140" t="s">
        <v>88</v>
      </c>
    </row>
    <row r="52" spans="1:17" ht="24" customHeight="1" x14ac:dyDescent="0.35">
      <c r="A52" s="252"/>
      <c r="B52" s="240"/>
      <c r="C52" s="20" t="s">
        <v>7</v>
      </c>
      <c r="D52" s="84">
        <f>SUM(D49:D51)</f>
        <v>30000000</v>
      </c>
      <c r="E52" s="100">
        <f t="shared" si="23"/>
        <v>12857143</v>
      </c>
      <c r="F52" s="98">
        <f t="shared" si="8"/>
        <v>0</v>
      </c>
      <c r="G52" s="111">
        <f t="shared" ref="G52:I52" si="40">SUM(G49:G51)</f>
        <v>0</v>
      </c>
      <c r="H52" s="21">
        <f t="shared" si="40"/>
        <v>0</v>
      </c>
      <c r="I52" s="21">
        <f t="shared" si="40"/>
        <v>0</v>
      </c>
      <c r="J52" s="84">
        <f t="shared" ref="J52" si="41">SUM(J49:J51)</f>
        <v>12857143</v>
      </c>
      <c r="K52" s="132">
        <f t="shared" si="17"/>
        <v>42857143</v>
      </c>
      <c r="L52" s="144">
        <f t="shared" si="22"/>
        <v>0.69999999766666665</v>
      </c>
      <c r="M52" s="140" t="s">
        <v>88</v>
      </c>
    </row>
    <row r="53" spans="1:17" ht="24" customHeight="1" x14ac:dyDescent="0.35">
      <c r="A53" s="250" t="s">
        <v>54</v>
      </c>
      <c r="B53" s="238" t="s">
        <v>43</v>
      </c>
      <c r="C53" s="18" t="s">
        <v>17</v>
      </c>
      <c r="D53" s="157">
        <v>109776471</v>
      </c>
      <c r="E53" s="99">
        <f t="shared" si="23"/>
        <v>18296053</v>
      </c>
      <c r="F53" s="102">
        <f t="shared" si="8"/>
        <v>0</v>
      </c>
      <c r="G53" s="158">
        <v>0</v>
      </c>
      <c r="H53" s="159">
        <v>0</v>
      </c>
      <c r="I53" s="159">
        <v>0</v>
      </c>
      <c r="J53" s="157">
        <v>18296053</v>
      </c>
      <c r="K53" s="131">
        <f t="shared" si="17"/>
        <v>128072524</v>
      </c>
      <c r="L53" s="143">
        <f t="shared" si="22"/>
        <v>0.85714302780508955</v>
      </c>
      <c r="M53" s="140" t="s">
        <v>88</v>
      </c>
      <c r="N53" s="67"/>
      <c r="O53" s="67"/>
      <c r="P53" s="67"/>
    </row>
    <row r="54" spans="1:17" ht="24" customHeight="1" x14ac:dyDescent="0.35">
      <c r="A54" s="251"/>
      <c r="B54" s="239"/>
      <c r="C54" s="18" t="s">
        <v>86</v>
      </c>
      <c r="D54" s="157">
        <v>15682353</v>
      </c>
      <c r="E54" s="99">
        <f t="shared" si="23"/>
        <v>7852970</v>
      </c>
      <c r="F54" s="102">
        <f t="shared" si="8"/>
        <v>0</v>
      </c>
      <c r="G54" s="158">
        <v>0</v>
      </c>
      <c r="H54" s="159">
        <v>0</v>
      </c>
      <c r="I54" s="159">
        <v>0</v>
      </c>
      <c r="J54" s="157">
        <v>7852970</v>
      </c>
      <c r="K54" s="131">
        <f t="shared" si="17"/>
        <v>23535323</v>
      </c>
      <c r="L54" s="143">
        <f t="shared" si="22"/>
        <v>0.66633260142637518</v>
      </c>
      <c r="M54" s="140" t="s">
        <v>88</v>
      </c>
      <c r="N54" s="67"/>
      <c r="O54" s="67"/>
      <c r="P54" s="67"/>
    </row>
    <row r="55" spans="1:17" ht="24" customHeight="1" x14ac:dyDescent="0.35">
      <c r="A55" s="251"/>
      <c r="B55" s="239"/>
      <c r="C55" s="18" t="s">
        <v>2</v>
      </c>
      <c r="D55" s="157">
        <v>7841176</v>
      </c>
      <c r="E55" s="99">
        <f t="shared" si="23"/>
        <v>8907157</v>
      </c>
      <c r="F55" s="102">
        <f t="shared" si="8"/>
        <v>0</v>
      </c>
      <c r="G55" s="158">
        <v>0</v>
      </c>
      <c r="H55" s="159">
        <v>0</v>
      </c>
      <c r="I55" s="159">
        <v>0</v>
      </c>
      <c r="J55" s="157">
        <v>8907157</v>
      </c>
      <c r="K55" s="131">
        <f t="shared" si="17"/>
        <v>16748333</v>
      </c>
      <c r="L55" s="143">
        <f t="shared" si="22"/>
        <v>0.46817650449152165</v>
      </c>
      <c r="M55" s="140" t="s">
        <v>88</v>
      </c>
      <c r="N55" s="67"/>
      <c r="O55" s="67"/>
      <c r="P55" s="67"/>
    </row>
    <row r="56" spans="1:17" ht="24" customHeight="1" x14ac:dyDescent="0.35">
      <c r="A56" s="252"/>
      <c r="B56" s="240"/>
      <c r="C56" s="20" t="s">
        <v>7</v>
      </c>
      <c r="D56" s="84">
        <f>SUM(D53:D55)</f>
        <v>133300000</v>
      </c>
      <c r="E56" s="100">
        <f t="shared" si="23"/>
        <v>35056180</v>
      </c>
      <c r="F56" s="98">
        <f t="shared" si="8"/>
        <v>0</v>
      </c>
      <c r="G56" s="111">
        <f t="shared" ref="G56:I56" si="42">SUM(G53:G55)</f>
        <v>0</v>
      </c>
      <c r="H56" s="21">
        <f t="shared" si="42"/>
        <v>0</v>
      </c>
      <c r="I56" s="21">
        <f t="shared" si="42"/>
        <v>0</v>
      </c>
      <c r="J56" s="82">
        <f t="shared" ref="J56" si="43">SUM(J53:J55)</f>
        <v>35056180</v>
      </c>
      <c r="K56" s="132">
        <f t="shared" si="17"/>
        <v>168356180</v>
      </c>
      <c r="L56" s="144">
        <f t="shared" si="22"/>
        <v>0.79177372639364951</v>
      </c>
      <c r="M56" s="140" t="s">
        <v>88</v>
      </c>
      <c r="N56" s="67"/>
      <c r="O56" s="67"/>
      <c r="P56" s="67"/>
    </row>
    <row r="57" spans="1:17" ht="24" customHeight="1" x14ac:dyDescent="0.35">
      <c r="A57" s="250" t="s">
        <v>55</v>
      </c>
      <c r="B57" s="238" t="s">
        <v>43</v>
      </c>
      <c r="C57" s="18" t="s">
        <v>17</v>
      </c>
      <c r="D57" s="157">
        <v>16470588</v>
      </c>
      <c r="E57" s="99">
        <f t="shared" si="23"/>
        <v>10927760</v>
      </c>
      <c r="F57" s="102">
        <f t="shared" si="8"/>
        <v>0</v>
      </c>
      <c r="G57" s="158">
        <v>0</v>
      </c>
      <c r="H57" s="159">
        <v>0</v>
      </c>
      <c r="I57" s="159">
        <v>0</v>
      </c>
      <c r="J57" s="157">
        <v>10927760</v>
      </c>
      <c r="K57" s="131">
        <f t="shared" si="17"/>
        <v>27398348</v>
      </c>
      <c r="L57" s="143">
        <f t="shared" si="22"/>
        <v>0.60115259503967178</v>
      </c>
      <c r="M57" s="140" t="s">
        <v>88</v>
      </c>
      <c r="N57" s="67"/>
      <c r="O57" s="67"/>
      <c r="P57" s="67"/>
    </row>
    <row r="58" spans="1:17" ht="24" customHeight="1" x14ac:dyDescent="0.35">
      <c r="A58" s="251"/>
      <c r="B58" s="239"/>
      <c r="C58" s="18" t="s">
        <v>86</v>
      </c>
      <c r="D58" s="157">
        <v>2352941</v>
      </c>
      <c r="E58" s="99">
        <f t="shared" si="23"/>
        <v>2154287</v>
      </c>
      <c r="F58" s="102">
        <f t="shared" si="8"/>
        <v>0</v>
      </c>
      <c r="G58" s="158">
        <v>0</v>
      </c>
      <c r="H58" s="159">
        <v>0</v>
      </c>
      <c r="I58" s="159">
        <v>0</v>
      </c>
      <c r="J58" s="157">
        <v>2154287</v>
      </c>
      <c r="K58" s="131">
        <f t="shared" si="17"/>
        <v>4507228</v>
      </c>
      <c r="L58" s="143">
        <f t="shared" si="22"/>
        <v>0.52203726991401367</v>
      </c>
      <c r="M58" s="140" t="s">
        <v>88</v>
      </c>
      <c r="N58" s="67"/>
      <c r="O58" s="67"/>
      <c r="P58" s="67"/>
      <c r="Q58" s="67"/>
    </row>
    <row r="59" spans="1:17" ht="24" customHeight="1" x14ac:dyDescent="0.35">
      <c r="A59" s="251"/>
      <c r="B59" s="239"/>
      <c r="C59" s="18" t="s">
        <v>2</v>
      </c>
      <c r="D59" s="157">
        <v>1176471</v>
      </c>
      <c r="E59" s="99">
        <f t="shared" si="23"/>
        <v>1749413</v>
      </c>
      <c r="F59" s="102">
        <f t="shared" si="8"/>
        <v>0</v>
      </c>
      <c r="G59" s="158">
        <v>0</v>
      </c>
      <c r="H59" s="159">
        <v>0</v>
      </c>
      <c r="I59" s="159">
        <v>0</v>
      </c>
      <c r="J59" s="157">
        <v>1749413</v>
      </c>
      <c r="K59" s="131">
        <f t="shared" si="17"/>
        <v>2925884</v>
      </c>
      <c r="L59" s="143">
        <f t="shared" si="22"/>
        <v>0.4020907869211493</v>
      </c>
      <c r="M59" s="140" t="s">
        <v>88</v>
      </c>
      <c r="N59" s="67"/>
      <c r="O59" s="67"/>
      <c r="P59" s="67"/>
      <c r="Q59" s="67"/>
    </row>
    <row r="60" spans="1:17" ht="24" customHeight="1" x14ac:dyDescent="0.35">
      <c r="A60" s="252"/>
      <c r="B60" s="240"/>
      <c r="C60" s="20" t="s">
        <v>7</v>
      </c>
      <c r="D60" s="84">
        <f>SUM(D57:D59)</f>
        <v>20000000</v>
      </c>
      <c r="E60" s="100">
        <f t="shared" si="23"/>
        <v>14831460</v>
      </c>
      <c r="F60" s="98">
        <f t="shared" si="8"/>
        <v>0</v>
      </c>
      <c r="G60" s="111">
        <f t="shared" ref="G60:I60" si="44">SUM(G57:G59)</f>
        <v>0</v>
      </c>
      <c r="H60" s="21">
        <f t="shared" si="44"/>
        <v>0</v>
      </c>
      <c r="I60" s="21">
        <f t="shared" si="44"/>
        <v>0</v>
      </c>
      <c r="J60" s="84">
        <f t="shared" ref="J60" si="45">SUM(J57:J59)</f>
        <v>14831460</v>
      </c>
      <c r="K60" s="132">
        <f t="shared" si="17"/>
        <v>34831460</v>
      </c>
      <c r="L60" s="144">
        <f t="shared" si="22"/>
        <v>0.57419355950052053</v>
      </c>
      <c r="M60" s="140" t="s">
        <v>88</v>
      </c>
      <c r="N60" s="67"/>
      <c r="O60" s="67"/>
      <c r="P60" s="67"/>
      <c r="Q60" s="67"/>
    </row>
    <row r="61" spans="1:17" ht="24" customHeight="1" x14ac:dyDescent="0.35">
      <c r="A61" s="241" t="s">
        <v>56</v>
      </c>
      <c r="B61" s="238" t="s">
        <v>43</v>
      </c>
      <c r="C61" s="18" t="s">
        <v>17</v>
      </c>
      <c r="D61" s="157">
        <v>24705882</v>
      </c>
      <c r="E61" s="99">
        <f t="shared" si="23"/>
        <v>0</v>
      </c>
      <c r="F61" s="102">
        <f t="shared" si="8"/>
        <v>0</v>
      </c>
      <c r="G61" s="158">
        <f t="shared" ref="G61" si="46">SUM(N64/17)*14</f>
        <v>0</v>
      </c>
      <c r="H61" s="159">
        <v>0</v>
      </c>
      <c r="I61" s="159">
        <v>0</v>
      </c>
      <c r="J61" s="157">
        <v>0</v>
      </c>
      <c r="K61" s="131">
        <f t="shared" si="17"/>
        <v>24705882</v>
      </c>
      <c r="L61" s="143">
        <f t="shared" si="22"/>
        <v>1</v>
      </c>
      <c r="M61" s="140" t="s">
        <v>88</v>
      </c>
      <c r="N61" s="67"/>
      <c r="O61" s="67"/>
      <c r="P61" s="67"/>
      <c r="Q61" s="67"/>
    </row>
    <row r="62" spans="1:17" ht="24" customHeight="1" x14ac:dyDescent="0.35">
      <c r="A62" s="242"/>
      <c r="B62" s="239"/>
      <c r="C62" s="18" t="s">
        <v>86</v>
      </c>
      <c r="D62" s="157">
        <v>3529412</v>
      </c>
      <c r="E62" s="99">
        <f t="shared" si="23"/>
        <v>0</v>
      </c>
      <c r="F62" s="102">
        <f t="shared" si="8"/>
        <v>0</v>
      </c>
      <c r="G62" s="158">
        <f t="shared" ref="G62" si="47">SUM(N64/17)*2</f>
        <v>0</v>
      </c>
      <c r="H62" s="159">
        <v>0</v>
      </c>
      <c r="I62" s="159">
        <v>0</v>
      </c>
      <c r="J62" s="157">
        <v>0</v>
      </c>
      <c r="K62" s="131">
        <f t="shared" si="17"/>
        <v>3529412</v>
      </c>
      <c r="L62" s="143">
        <f t="shared" si="22"/>
        <v>1</v>
      </c>
      <c r="M62" s="140" t="s">
        <v>88</v>
      </c>
      <c r="N62" s="67"/>
      <c r="O62" s="67"/>
      <c r="P62" s="67"/>
      <c r="Q62" s="67"/>
    </row>
    <row r="63" spans="1:17" ht="24" customHeight="1" x14ac:dyDescent="0.35">
      <c r="A63" s="242"/>
      <c r="B63" s="239"/>
      <c r="C63" s="18" t="s">
        <v>2</v>
      </c>
      <c r="D63" s="157">
        <v>1764706</v>
      </c>
      <c r="E63" s="99">
        <f t="shared" si="23"/>
        <v>0</v>
      </c>
      <c r="F63" s="102">
        <f t="shared" si="8"/>
        <v>0</v>
      </c>
      <c r="G63" s="158">
        <f t="shared" ref="G63" si="48">SUM(N64/17)</f>
        <v>0</v>
      </c>
      <c r="H63" s="159">
        <v>0</v>
      </c>
      <c r="I63" s="159">
        <v>0</v>
      </c>
      <c r="J63" s="157">
        <v>0</v>
      </c>
      <c r="K63" s="131">
        <f t="shared" si="17"/>
        <v>1764706</v>
      </c>
      <c r="L63" s="143">
        <f t="shared" si="22"/>
        <v>1</v>
      </c>
      <c r="M63" s="140" t="s">
        <v>88</v>
      </c>
      <c r="N63" s="67"/>
      <c r="O63" s="67"/>
      <c r="P63" s="67"/>
      <c r="Q63" s="67"/>
    </row>
    <row r="64" spans="1:17" ht="24" customHeight="1" x14ac:dyDescent="0.35">
      <c r="A64" s="243"/>
      <c r="B64" s="240"/>
      <c r="C64" s="20" t="s">
        <v>7</v>
      </c>
      <c r="D64" s="84">
        <f>SUM(D61:D63)</f>
        <v>30000000</v>
      </c>
      <c r="E64" s="100">
        <f t="shared" si="23"/>
        <v>0</v>
      </c>
      <c r="F64" s="98">
        <f t="shared" si="8"/>
        <v>0</v>
      </c>
      <c r="G64" s="111">
        <f t="shared" ref="G64:I64" si="49">SUM(G61:G63)</f>
        <v>0</v>
      </c>
      <c r="H64" s="21">
        <f t="shared" si="49"/>
        <v>0</v>
      </c>
      <c r="I64" s="21">
        <f t="shared" si="49"/>
        <v>0</v>
      </c>
      <c r="J64" s="84">
        <f t="shared" ref="J64" si="50">SUM(J61:J63)</f>
        <v>0</v>
      </c>
      <c r="K64" s="132">
        <f t="shared" si="17"/>
        <v>30000000</v>
      </c>
      <c r="L64" s="144">
        <f t="shared" si="22"/>
        <v>1</v>
      </c>
      <c r="M64" s="140" t="s">
        <v>88</v>
      </c>
      <c r="N64" s="67"/>
      <c r="O64" s="67"/>
      <c r="P64" s="67"/>
      <c r="Q64" s="67"/>
    </row>
    <row r="65" spans="1:17" ht="24" customHeight="1" x14ac:dyDescent="0.35">
      <c r="A65" s="238" t="s">
        <v>57</v>
      </c>
      <c r="B65" s="238" t="s">
        <v>43</v>
      </c>
      <c r="C65" s="18" t="s">
        <v>17</v>
      </c>
      <c r="D65" s="157">
        <v>93470588</v>
      </c>
      <c r="E65" s="99">
        <f t="shared" si="23"/>
        <v>0</v>
      </c>
      <c r="F65" s="102">
        <f t="shared" si="8"/>
        <v>0</v>
      </c>
      <c r="G65" s="158">
        <f t="shared" ref="G65" si="51">SUM(N68/17)*14</f>
        <v>0</v>
      </c>
      <c r="H65" s="159">
        <v>0</v>
      </c>
      <c r="I65" s="159">
        <v>0</v>
      </c>
      <c r="J65" s="157">
        <v>0</v>
      </c>
      <c r="K65" s="131">
        <f t="shared" si="17"/>
        <v>93470588</v>
      </c>
      <c r="L65" s="143">
        <f t="shared" ref="L65:L96" si="52">SUM(D65/K65)</f>
        <v>1</v>
      </c>
      <c r="M65" s="140" t="s">
        <v>88</v>
      </c>
      <c r="N65" s="67"/>
      <c r="O65" s="67"/>
      <c r="P65" s="67"/>
      <c r="Q65" s="67"/>
    </row>
    <row r="66" spans="1:17" ht="24" customHeight="1" x14ac:dyDescent="0.35">
      <c r="A66" s="239"/>
      <c r="B66" s="239"/>
      <c r="C66" s="18" t="s">
        <v>86</v>
      </c>
      <c r="D66" s="157">
        <v>13352941</v>
      </c>
      <c r="E66" s="99">
        <f t="shared" si="23"/>
        <v>0</v>
      </c>
      <c r="F66" s="102">
        <f t="shared" ref="F66:F129" si="53">SUM(G66:I66)</f>
        <v>0</v>
      </c>
      <c r="G66" s="158">
        <f t="shared" ref="G66" si="54">SUM(N68/17)*2</f>
        <v>0</v>
      </c>
      <c r="H66" s="159">
        <v>0</v>
      </c>
      <c r="I66" s="159">
        <v>0</v>
      </c>
      <c r="J66" s="157">
        <v>0</v>
      </c>
      <c r="K66" s="131">
        <f t="shared" si="17"/>
        <v>13352941</v>
      </c>
      <c r="L66" s="143">
        <f t="shared" si="52"/>
        <v>1</v>
      </c>
      <c r="M66" s="140" t="s">
        <v>88</v>
      </c>
      <c r="N66" s="67"/>
      <c r="O66" s="67"/>
      <c r="P66" s="67"/>
      <c r="Q66" s="67"/>
    </row>
    <row r="67" spans="1:17" ht="24" customHeight="1" x14ac:dyDescent="0.35">
      <c r="A67" s="239"/>
      <c r="B67" s="239"/>
      <c r="C67" s="18" t="s">
        <v>2</v>
      </c>
      <c r="D67" s="157">
        <v>6676471</v>
      </c>
      <c r="E67" s="99">
        <f t="shared" si="23"/>
        <v>0</v>
      </c>
      <c r="F67" s="102">
        <f t="shared" si="53"/>
        <v>0</v>
      </c>
      <c r="G67" s="158">
        <f t="shared" ref="G67" si="55">SUM(N68/17)</f>
        <v>0</v>
      </c>
      <c r="H67" s="159">
        <v>0</v>
      </c>
      <c r="I67" s="159">
        <v>0</v>
      </c>
      <c r="J67" s="157">
        <v>0</v>
      </c>
      <c r="K67" s="131">
        <f t="shared" si="17"/>
        <v>6676471</v>
      </c>
      <c r="L67" s="143">
        <f t="shared" si="52"/>
        <v>1</v>
      </c>
      <c r="M67" s="140" t="s">
        <v>88</v>
      </c>
      <c r="N67" s="67"/>
      <c r="O67" s="67"/>
      <c r="P67" s="67"/>
      <c r="Q67" s="67"/>
    </row>
    <row r="68" spans="1:17" ht="24" customHeight="1" x14ac:dyDescent="0.35">
      <c r="A68" s="240"/>
      <c r="B68" s="240"/>
      <c r="C68" s="20" t="s">
        <v>7</v>
      </c>
      <c r="D68" s="84">
        <f>SUM(D65:D67)</f>
        <v>113500000</v>
      </c>
      <c r="E68" s="100">
        <f t="shared" ref="E68:E99" si="56">SUM(G68:J68)</f>
        <v>0</v>
      </c>
      <c r="F68" s="98">
        <f t="shared" si="53"/>
        <v>0</v>
      </c>
      <c r="G68" s="111">
        <f t="shared" ref="G68:I68" si="57">SUM(G65:G67)</f>
        <v>0</v>
      </c>
      <c r="H68" s="21">
        <f t="shared" si="57"/>
        <v>0</v>
      </c>
      <c r="I68" s="21">
        <f t="shared" si="57"/>
        <v>0</v>
      </c>
      <c r="J68" s="84">
        <f t="shared" ref="J68" si="58">SUM(J65:J67)</f>
        <v>0</v>
      </c>
      <c r="K68" s="132">
        <f t="shared" si="17"/>
        <v>113500000</v>
      </c>
      <c r="L68" s="144">
        <f t="shared" si="52"/>
        <v>1</v>
      </c>
      <c r="M68" s="140" t="s">
        <v>88</v>
      </c>
      <c r="N68" s="67"/>
      <c r="O68" s="67"/>
      <c r="P68" s="67"/>
      <c r="Q68" s="67"/>
    </row>
    <row r="69" spans="1:17" ht="24" customHeight="1" x14ac:dyDescent="0.35">
      <c r="A69" s="244" t="s">
        <v>58</v>
      </c>
      <c r="B69" s="238" t="s">
        <v>43</v>
      </c>
      <c r="C69" s="18" t="s">
        <v>17</v>
      </c>
      <c r="D69" s="157">
        <v>41176470</v>
      </c>
      <c r="E69" s="99">
        <f t="shared" si="56"/>
        <v>3372277</v>
      </c>
      <c r="F69" s="102">
        <f t="shared" si="53"/>
        <v>0</v>
      </c>
      <c r="G69" s="158">
        <v>0</v>
      </c>
      <c r="H69" s="159">
        <v>0</v>
      </c>
      <c r="I69" s="159">
        <v>0</v>
      </c>
      <c r="J69" s="157">
        <v>3372277</v>
      </c>
      <c r="K69" s="131">
        <f t="shared" si="17"/>
        <v>44548747</v>
      </c>
      <c r="L69" s="143">
        <f t="shared" si="52"/>
        <v>0.92430141750114769</v>
      </c>
      <c r="M69" s="140" t="s">
        <v>88</v>
      </c>
      <c r="N69" s="67"/>
      <c r="O69" s="67"/>
      <c r="P69" s="67"/>
      <c r="Q69" s="67"/>
    </row>
    <row r="70" spans="1:17" ht="24" customHeight="1" x14ac:dyDescent="0.35">
      <c r="A70" s="245"/>
      <c r="B70" s="239"/>
      <c r="C70" s="18" t="s">
        <v>86</v>
      </c>
      <c r="D70" s="157">
        <v>5882353</v>
      </c>
      <c r="E70" s="99">
        <f t="shared" si="56"/>
        <v>1964700</v>
      </c>
      <c r="F70" s="102">
        <f t="shared" si="53"/>
        <v>0</v>
      </c>
      <c r="G70" s="158">
        <v>0</v>
      </c>
      <c r="H70" s="159">
        <v>0</v>
      </c>
      <c r="I70" s="159">
        <v>0</v>
      </c>
      <c r="J70" s="157">
        <v>1964700</v>
      </c>
      <c r="K70" s="131">
        <f t="shared" si="17"/>
        <v>7847053</v>
      </c>
      <c r="L70" s="143">
        <f t="shared" si="52"/>
        <v>0.74962575122150954</v>
      </c>
      <c r="M70" s="140" t="s">
        <v>88</v>
      </c>
      <c r="N70" s="67"/>
      <c r="O70" s="67"/>
      <c r="P70" s="67"/>
      <c r="Q70" s="67"/>
    </row>
    <row r="71" spans="1:17" ht="24" customHeight="1" x14ac:dyDescent="0.35">
      <c r="A71" s="245"/>
      <c r="B71" s="239"/>
      <c r="C71" s="18" t="s">
        <v>2</v>
      </c>
      <c r="D71" s="157">
        <v>2941177</v>
      </c>
      <c r="E71" s="99">
        <f t="shared" si="56"/>
        <v>2663023</v>
      </c>
      <c r="F71" s="102">
        <f t="shared" si="53"/>
        <v>0</v>
      </c>
      <c r="G71" s="158">
        <v>0</v>
      </c>
      <c r="H71" s="159">
        <v>0</v>
      </c>
      <c r="I71" s="159">
        <v>0</v>
      </c>
      <c r="J71" s="157">
        <v>2663023</v>
      </c>
      <c r="K71" s="131">
        <f t="shared" si="17"/>
        <v>5604200</v>
      </c>
      <c r="L71" s="143">
        <f t="shared" si="52"/>
        <v>0.52481656614681849</v>
      </c>
      <c r="M71" s="140" t="s">
        <v>88</v>
      </c>
      <c r="N71" s="67"/>
      <c r="O71" s="67"/>
      <c r="P71" s="67"/>
      <c r="Q71" s="67"/>
    </row>
    <row r="72" spans="1:17" ht="24" customHeight="1" x14ac:dyDescent="0.35">
      <c r="A72" s="246"/>
      <c r="B72" s="240"/>
      <c r="C72" s="20" t="s">
        <v>7</v>
      </c>
      <c r="D72" s="84">
        <f>SUM(D69:D71)</f>
        <v>50000000</v>
      </c>
      <c r="E72" s="100">
        <f t="shared" si="56"/>
        <v>8000000</v>
      </c>
      <c r="F72" s="98">
        <f t="shared" si="53"/>
        <v>0</v>
      </c>
      <c r="G72" s="111">
        <f t="shared" ref="G72:I72" si="59">SUM(G69:G71)</f>
        <v>0</v>
      </c>
      <c r="H72" s="21">
        <f t="shared" si="59"/>
        <v>0</v>
      </c>
      <c r="I72" s="21">
        <f t="shared" si="59"/>
        <v>0</v>
      </c>
      <c r="J72" s="84">
        <f t="shared" ref="J72" si="60">SUM(J69:J71)</f>
        <v>8000000</v>
      </c>
      <c r="K72" s="132">
        <f t="shared" si="17"/>
        <v>58000000</v>
      </c>
      <c r="L72" s="144">
        <f t="shared" si="52"/>
        <v>0.86206896551724133</v>
      </c>
      <c r="M72" s="140" t="s">
        <v>88</v>
      </c>
      <c r="N72" s="67"/>
      <c r="O72" s="67"/>
      <c r="P72" s="67"/>
      <c r="Q72" s="67"/>
    </row>
    <row r="73" spans="1:17" ht="24" customHeight="1" x14ac:dyDescent="0.35">
      <c r="A73" s="238" t="s">
        <v>59</v>
      </c>
      <c r="B73" s="238" t="s">
        <v>43</v>
      </c>
      <c r="C73" s="18" t="s">
        <v>17</v>
      </c>
      <c r="D73" s="157">
        <v>8235294</v>
      </c>
      <c r="E73" s="99">
        <f t="shared" si="56"/>
        <v>0</v>
      </c>
      <c r="F73" s="102">
        <f t="shared" si="53"/>
        <v>0</v>
      </c>
      <c r="G73" s="158">
        <f t="shared" ref="G73" si="61">SUM(N76/17)*14</f>
        <v>0</v>
      </c>
      <c r="H73" s="159">
        <v>0</v>
      </c>
      <c r="I73" s="159">
        <v>0</v>
      </c>
      <c r="J73" s="157">
        <v>0</v>
      </c>
      <c r="K73" s="131">
        <f t="shared" si="17"/>
        <v>8235294</v>
      </c>
      <c r="L73" s="143">
        <f t="shared" si="52"/>
        <v>1</v>
      </c>
      <c r="M73" s="140" t="s">
        <v>88</v>
      </c>
      <c r="N73" s="67"/>
      <c r="O73" s="67"/>
      <c r="P73" s="67"/>
      <c r="Q73" s="67"/>
    </row>
    <row r="74" spans="1:17" ht="24" customHeight="1" x14ac:dyDescent="0.35">
      <c r="A74" s="239"/>
      <c r="B74" s="239"/>
      <c r="C74" s="18" t="s">
        <v>86</v>
      </c>
      <c r="D74" s="157">
        <v>1176471</v>
      </c>
      <c r="E74" s="99">
        <f t="shared" si="56"/>
        <v>0</v>
      </c>
      <c r="F74" s="102">
        <f t="shared" si="53"/>
        <v>0</v>
      </c>
      <c r="G74" s="158">
        <f t="shared" ref="G74" si="62">SUM(N76/17)*2</f>
        <v>0</v>
      </c>
      <c r="H74" s="159">
        <v>0</v>
      </c>
      <c r="I74" s="159">
        <v>0</v>
      </c>
      <c r="J74" s="157">
        <v>0</v>
      </c>
      <c r="K74" s="131">
        <f t="shared" si="17"/>
        <v>1176471</v>
      </c>
      <c r="L74" s="143">
        <f t="shared" si="52"/>
        <v>1</v>
      </c>
      <c r="M74" s="140" t="s">
        <v>88</v>
      </c>
      <c r="N74" s="67"/>
      <c r="O74" s="67"/>
      <c r="P74" s="67"/>
      <c r="Q74" s="67"/>
    </row>
    <row r="75" spans="1:17" ht="24" customHeight="1" x14ac:dyDescent="0.35">
      <c r="A75" s="239"/>
      <c r="B75" s="239"/>
      <c r="C75" s="18" t="s">
        <v>2</v>
      </c>
      <c r="D75" s="157">
        <v>588235</v>
      </c>
      <c r="E75" s="99">
        <f t="shared" si="56"/>
        <v>0</v>
      </c>
      <c r="F75" s="102">
        <f t="shared" si="53"/>
        <v>0</v>
      </c>
      <c r="G75" s="158">
        <f t="shared" ref="G75" si="63">SUM(N76/17)</f>
        <v>0</v>
      </c>
      <c r="H75" s="159">
        <v>0</v>
      </c>
      <c r="I75" s="159">
        <v>0</v>
      </c>
      <c r="J75" s="157">
        <v>0</v>
      </c>
      <c r="K75" s="131">
        <f t="shared" si="17"/>
        <v>588235</v>
      </c>
      <c r="L75" s="143">
        <f t="shared" si="52"/>
        <v>1</v>
      </c>
      <c r="M75" s="140" t="s">
        <v>88</v>
      </c>
      <c r="N75" s="67"/>
      <c r="O75" s="67"/>
      <c r="P75" s="67"/>
      <c r="Q75" s="67"/>
    </row>
    <row r="76" spans="1:17" ht="24" customHeight="1" x14ac:dyDescent="0.35">
      <c r="A76" s="240"/>
      <c r="B76" s="240"/>
      <c r="C76" s="20" t="s">
        <v>7</v>
      </c>
      <c r="D76" s="84">
        <f>SUM(D73:D75)</f>
        <v>10000000</v>
      </c>
      <c r="E76" s="100">
        <f t="shared" si="56"/>
        <v>0</v>
      </c>
      <c r="F76" s="98">
        <f t="shared" si="53"/>
        <v>0</v>
      </c>
      <c r="G76" s="111">
        <f t="shared" ref="G76:I76" si="64">SUM(G73:G75)</f>
        <v>0</v>
      </c>
      <c r="H76" s="21">
        <f t="shared" si="64"/>
        <v>0</v>
      </c>
      <c r="I76" s="21">
        <f t="shared" si="64"/>
        <v>0</v>
      </c>
      <c r="J76" s="84">
        <f t="shared" ref="J76" si="65">SUM(J73:J75)</f>
        <v>0</v>
      </c>
      <c r="K76" s="132">
        <f t="shared" si="17"/>
        <v>10000000</v>
      </c>
      <c r="L76" s="144">
        <f t="shared" si="52"/>
        <v>1</v>
      </c>
      <c r="M76" s="140" t="s">
        <v>88</v>
      </c>
      <c r="N76" s="67"/>
      <c r="O76" s="67"/>
      <c r="P76" s="67"/>
      <c r="Q76" s="67"/>
    </row>
    <row r="77" spans="1:17" ht="24" customHeight="1" x14ac:dyDescent="0.35">
      <c r="A77" s="238" t="s">
        <v>60</v>
      </c>
      <c r="B77" s="238" t="s">
        <v>43</v>
      </c>
      <c r="C77" s="18" t="s">
        <v>17</v>
      </c>
      <c r="D77" s="157">
        <v>8235294</v>
      </c>
      <c r="E77" s="99">
        <f t="shared" si="56"/>
        <v>0</v>
      </c>
      <c r="F77" s="102">
        <f t="shared" si="53"/>
        <v>0</v>
      </c>
      <c r="G77" s="158">
        <f t="shared" ref="G77" si="66">SUM(N80/17)*14</f>
        <v>0</v>
      </c>
      <c r="H77" s="159">
        <v>0</v>
      </c>
      <c r="I77" s="159">
        <v>0</v>
      </c>
      <c r="J77" s="157">
        <v>0</v>
      </c>
      <c r="K77" s="131">
        <f t="shared" si="17"/>
        <v>8235294</v>
      </c>
      <c r="L77" s="143">
        <f t="shared" si="52"/>
        <v>1</v>
      </c>
      <c r="M77" s="140" t="s">
        <v>88</v>
      </c>
      <c r="N77" s="67"/>
      <c r="O77" s="67"/>
      <c r="P77" s="67"/>
      <c r="Q77" s="67"/>
    </row>
    <row r="78" spans="1:17" ht="24" customHeight="1" x14ac:dyDescent="0.35">
      <c r="A78" s="239"/>
      <c r="B78" s="239"/>
      <c r="C78" s="18" t="s">
        <v>86</v>
      </c>
      <c r="D78" s="157">
        <v>1176471</v>
      </c>
      <c r="E78" s="99">
        <f t="shared" si="56"/>
        <v>0</v>
      </c>
      <c r="F78" s="102">
        <f t="shared" si="53"/>
        <v>0</v>
      </c>
      <c r="G78" s="158">
        <f t="shared" ref="G78" si="67">SUM(N80/17)*2</f>
        <v>0</v>
      </c>
      <c r="H78" s="159">
        <v>0</v>
      </c>
      <c r="I78" s="159">
        <v>0</v>
      </c>
      <c r="J78" s="157">
        <v>0</v>
      </c>
      <c r="K78" s="131">
        <f t="shared" si="17"/>
        <v>1176471</v>
      </c>
      <c r="L78" s="143">
        <f t="shared" si="52"/>
        <v>1</v>
      </c>
      <c r="M78" s="140" t="s">
        <v>88</v>
      </c>
      <c r="N78" s="67"/>
      <c r="O78" s="67"/>
      <c r="P78" s="67"/>
      <c r="Q78" s="67"/>
    </row>
    <row r="79" spans="1:17" ht="24" customHeight="1" x14ac:dyDescent="0.35">
      <c r="A79" s="239"/>
      <c r="B79" s="239"/>
      <c r="C79" s="18" t="s">
        <v>2</v>
      </c>
      <c r="D79" s="157">
        <v>588235</v>
      </c>
      <c r="E79" s="99">
        <f t="shared" si="56"/>
        <v>0</v>
      </c>
      <c r="F79" s="102">
        <f t="shared" si="53"/>
        <v>0</v>
      </c>
      <c r="G79" s="158">
        <f t="shared" ref="G79" si="68">SUM(N80/17)</f>
        <v>0</v>
      </c>
      <c r="H79" s="159">
        <v>0</v>
      </c>
      <c r="I79" s="159">
        <v>0</v>
      </c>
      <c r="J79" s="157">
        <v>0</v>
      </c>
      <c r="K79" s="131">
        <f t="shared" si="17"/>
        <v>588235</v>
      </c>
      <c r="L79" s="143">
        <f t="shared" si="52"/>
        <v>1</v>
      </c>
      <c r="M79" s="140" t="s">
        <v>88</v>
      </c>
      <c r="N79" s="67"/>
      <c r="O79" s="67"/>
      <c r="P79" s="67"/>
      <c r="Q79" s="67"/>
    </row>
    <row r="80" spans="1:17" ht="24" customHeight="1" x14ac:dyDescent="0.35">
      <c r="A80" s="240"/>
      <c r="B80" s="240"/>
      <c r="C80" s="20" t="s">
        <v>7</v>
      </c>
      <c r="D80" s="84">
        <f>SUM(D77:D79)</f>
        <v>10000000</v>
      </c>
      <c r="E80" s="100">
        <f t="shared" si="56"/>
        <v>0</v>
      </c>
      <c r="F80" s="98">
        <f t="shared" si="53"/>
        <v>0</v>
      </c>
      <c r="G80" s="111">
        <f t="shared" ref="G80:I80" si="69">SUM(G77:G79)</f>
        <v>0</v>
      </c>
      <c r="H80" s="21">
        <f t="shared" si="69"/>
        <v>0</v>
      </c>
      <c r="I80" s="21">
        <f t="shared" si="69"/>
        <v>0</v>
      </c>
      <c r="J80" s="84">
        <f t="shared" ref="J80" si="70">SUM(J77:J79)</f>
        <v>0</v>
      </c>
      <c r="K80" s="132">
        <f t="shared" si="17"/>
        <v>10000000</v>
      </c>
      <c r="L80" s="144">
        <f t="shared" si="52"/>
        <v>1</v>
      </c>
      <c r="M80" s="140" t="s">
        <v>88</v>
      </c>
      <c r="N80" s="67"/>
      <c r="O80" s="67"/>
      <c r="P80" s="67"/>
      <c r="Q80" s="67"/>
    </row>
    <row r="81" spans="1:18" ht="24" customHeight="1" x14ac:dyDescent="0.35">
      <c r="A81" s="241" t="s">
        <v>61</v>
      </c>
      <c r="B81" s="238" t="s">
        <v>43</v>
      </c>
      <c r="C81" s="18" t="s">
        <v>17</v>
      </c>
      <c r="D81" s="157">
        <v>54746020</v>
      </c>
      <c r="E81" s="99">
        <f t="shared" si="56"/>
        <v>25944989</v>
      </c>
      <c r="F81" s="102">
        <f t="shared" si="53"/>
        <v>0</v>
      </c>
      <c r="G81" s="158">
        <v>0</v>
      </c>
      <c r="H81" s="159">
        <v>0</v>
      </c>
      <c r="I81" s="159">
        <v>0</v>
      </c>
      <c r="J81" s="157">
        <v>25944989</v>
      </c>
      <c r="K81" s="131">
        <f t="shared" si="17"/>
        <v>80691009</v>
      </c>
      <c r="L81" s="143">
        <f t="shared" si="52"/>
        <v>0.67846493281550113</v>
      </c>
      <c r="M81" s="140" t="s">
        <v>88</v>
      </c>
      <c r="N81" s="67"/>
      <c r="O81" s="67"/>
      <c r="P81" s="67"/>
      <c r="Q81" s="67"/>
    </row>
    <row r="82" spans="1:18" ht="24" customHeight="1" x14ac:dyDescent="0.35">
      <c r="A82" s="242"/>
      <c r="B82" s="239"/>
      <c r="C82" s="18" t="s">
        <v>86</v>
      </c>
      <c r="D82" s="157">
        <v>7820860</v>
      </c>
      <c r="E82" s="99">
        <f t="shared" si="56"/>
        <v>5678072</v>
      </c>
      <c r="F82" s="102">
        <f t="shared" si="53"/>
        <v>0</v>
      </c>
      <c r="G82" s="158">
        <v>0</v>
      </c>
      <c r="H82" s="159">
        <v>0</v>
      </c>
      <c r="I82" s="159">
        <v>0</v>
      </c>
      <c r="J82" s="157">
        <v>5678072</v>
      </c>
      <c r="K82" s="131">
        <f t="shared" ref="K82:K145" si="71">SUM(D82,E82)</f>
        <v>13498932</v>
      </c>
      <c r="L82" s="143">
        <f t="shared" si="52"/>
        <v>0.5793687974722741</v>
      </c>
      <c r="M82" s="140" t="s">
        <v>88</v>
      </c>
      <c r="N82" s="67"/>
      <c r="O82" s="67"/>
      <c r="P82" s="67"/>
      <c r="Q82" s="67"/>
    </row>
    <row r="83" spans="1:18" ht="24" customHeight="1" x14ac:dyDescent="0.35">
      <c r="A83" s="242"/>
      <c r="B83" s="239"/>
      <c r="C83" s="18" t="s">
        <v>2</v>
      </c>
      <c r="D83" s="157">
        <v>3910430</v>
      </c>
      <c r="E83" s="99">
        <f t="shared" si="56"/>
        <v>5073568</v>
      </c>
      <c r="F83" s="102">
        <f t="shared" si="53"/>
        <v>0</v>
      </c>
      <c r="G83" s="158">
        <v>0</v>
      </c>
      <c r="H83" s="159">
        <v>0</v>
      </c>
      <c r="I83" s="159">
        <v>0</v>
      </c>
      <c r="J83" s="157">
        <v>5073568</v>
      </c>
      <c r="K83" s="131">
        <f t="shared" si="71"/>
        <v>8983998</v>
      </c>
      <c r="L83" s="143">
        <f t="shared" si="52"/>
        <v>0.43526612539317128</v>
      </c>
      <c r="M83" s="140" t="s">
        <v>88</v>
      </c>
      <c r="N83" s="67"/>
      <c r="O83" s="67"/>
      <c r="P83" s="67"/>
      <c r="Q83" s="67"/>
    </row>
    <row r="84" spans="1:18" ht="24" customHeight="1" x14ac:dyDescent="0.35">
      <c r="A84" s="243"/>
      <c r="B84" s="240"/>
      <c r="C84" s="20" t="s">
        <v>7</v>
      </c>
      <c r="D84" s="84">
        <f>SUM(D81:D83)</f>
        <v>66477310</v>
      </c>
      <c r="E84" s="100">
        <f t="shared" si="56"/>
        <v>36696629</v>
      </c>
      <c r="F84" s="98">
        <f t="shared" si="53"/>
        <v>0</v>
      </c>
      <c r="G84" s="111">
        <f t="shared" ref="G84:I84" si="72">SUM(G81:G83)</f>
        <v>0</v>
      </c>
      <c r="H84" s="21">
        <f t="shared" si="72"/>
        <v>0</v>
      </c>
      <c r="I84" s="21">
        <f t="shared" si="72"/>
        <v>0</v>
      </c>
      <c r="J84" s="82">
        <f t="shared" ref="J84" si="73">SUM(J81:J83)</f>
        <v>36696629</v>
      </c>
      <c r="K84" s="132">
        <f t="shared" si="71"/>
        <v>103173939</v>
      </c>
      <c r="L84" s="144">
        <f t="shared" si="52"/>
        <v>0.64432269082990035</v>
      </c>
      <c r="M84" s="140" t="s">
        <v>88</v>
      </c>
      <c r="N84" s="71"/>
      <c r="O84" s="67"/>
      <c r="P84" s="71"/>
      <c r="Q84" s="67"/>
    </row>
    <row r="85" spans="1:18" ht="24" customHeight="1" x14ac:dyDescent="0.35">
      <c r="A85" s="241" t="s">
        <v>62</v>
      </c>
      <c r="B85" s="238" t="s">
        <v>43</v>
      </c>
      <c r="C85" s="18" t="s">
        <v>17</v>
      </c>
      <c r="D85" s="157">
        <v>67349562</v>
      </c>
      <c r="E85" s="99">
        <f t="shared" si="56"/>
        <v>19183344</v>
      </c>
      <c r="F85" s="102">
        <f t="shared" si="53"/>
        <v>0</v>
      </c>
      <c r="G85" s="158">
        <v>0</v>
      </c>
      <c r="H85" s="159">
        <v>0</v>
      </c>
      <c r="I85" s="159">
        <v>0</v>
      </c>
      <c r="J85" s="157">
        <v>19183344</v>
      </c>
      <c r="K85" s="131">
        <f t="shared" si="71"/>
        <v>86532906</v>
      </c>
      <c r="L85" s="143">
        <f t="shared" si="52"/>
        <v>0.77831157086068503</v>
      </c>
      <c r="M85" s="140" t="s">
        <v>88</v>
      </c>
      <c r="N85" s="67"/>
      <c r="O85" s="67"/>
      <c r="P85" s="67"/>
      <c r="Q85" s="67"/>
    </row>
    <row r="86" spans="1:18" ht="24" customHeight="1" x14ac:dyDescent="0.35">
      <c r="A86" s="242"/>
      <c r="B86" s="239"/>
      <c r="C86" s="18" t="s">
        <v>86</v>
      </c>
      <c r="D86" s="157">
        <v>9621366</v>
      </c>
      <c r="E86" s="99">
        <f t="shared" si="56"/>
        <v>6451747</v>
      </c>
      <c r="F86" s="102">
        <f t="shared" si="53"/>
        <v>0</v>
      </c>
      <c r="G86" s="158">
        <v>0</v>
      </c>
      <c r="H86" s="159">
        <v>0</v>
      </c>
      <c r="I86" s="159">
        <v>0</v>
      </c>
      <c r="J86" s="157">
        <v>6451747</v>
      </c>
      <c r="K86" s="131">
        <f t="shared" si="71"/>
        <v>16073113</v>
      </c>
      <c r="L86" s="143">
        <f t="shared" si="52"/>
        <v>0.59860003472880452</v>
      </c>
      <c r="M86" s="140" t="s">
        <v>88</v>
      </c>
      <c r="N86" s="67"/>
      <c r="O86" s="67"/>
      <c r="P86" s="67"/>
      <c r="Q86" s="67"/>
    </row>
    <row r="87" spans="1:18" ht="24" customHeight="1" x14ac:dyDescent="0.35">
      <c r="A87" s="242"/>
      <c r="B87" s="239"/>
      <c r="C87" s="18" t="s">
        <v>2</v>
      </c>
      <c r="D87" s="157">
        <v>4810683</v>
      </c>
      <c r="E87" s="99">
        <f t="shared" si="56"/>
        <v>6474835</v>
      </c>
      <c r="F87" s="102">
        <f t="shared" si="53"/>
        <v>0</v>
      </c>
      <c r="G87" s="158">
        <v>0</v>
      </c>
      <c r="H87" s="159">
        <v>0</v>
      </c>
      <c r="I87" s="159">
        <v>0</v>
      </c>
      <c r="J87" s="157">
        <v>6474835</v>
      </c>
      <c r="K87" s="131">
        <f t="shared" si="71"/>
        <v>11285518</v>
      </c>
      <c r="L87" s="143">
        <f t="shared" si="52"/>
        <v>0.42627046450149653</v>
      </c>
      <c r="M87" s="140" t="s">
        <v>88</v>
      </c>
      <c r="N87" s="67"/>
      <c r="O87" s="67"/>
      <c r="P87" s="67"/>
      <c r="Q87" s="67"/>
    </row>
    <row r="88" spans="1:18" ht="24" customHeight="1" x14ac:dyDescent="0.35">
      <c r="A88" s="243"/>
      <c r="B88" s="240"/>
      <c r="C88" s="20" t="s">
        <v>7</v>
      </c>
      <c r="D88" s="84">
        <f>SUM(D85:D87)</f>
        <v>81781611</v>
      </c>
      <c r="E88" s="100">
        <f t="shared" si="56"/>
        <v>32109926</v>
      </c>
      <c r="F88" s="98">
        <f t="shared" si="53"/>
        <v>0</v>
      </c>
      <c r="G88" s="111">
        <f t="shared" ref="G88:I88" si="74">SUM(G85:G87)</f>
        <v>0</v>
      </c>
      <c r="H88" s="21">
        <f t="shared" si="74"/>
        <v>0</v>
      </c>
      <c r="I88" s="21">
        <f t="shared" si="74"/>
        <v>0</v>
      </c>
      <c r="J88" s="82">
        <f t="shared" ref="J88" si="75">SUM(J85:J87)</f>
        <v>32109926</v>
      </c>
      <c r="K88" s="132">
        <f t="shared" si="71"/>
        <v>113891537</v>
      </c>
      <c r="L88" s="144">
        <f t="shared" si="52"/>
        <v>0.71806574179431792</v>
      </c>
      <c r="M88" s="140" t="s">
        <v>88</v>
      </c>
      <c r="N88" s="71"/>
      <c r="O88" s="67"/>
      <c r="P88" s="71"/>
      <c r="Q88" s="67"/>
      <c r="R88" s="72"/>
    </row>
    <row r="89" spans="1:18" ht="24" customHeight="1" x14ac:dyDescent="0.35">
      <c r="A89" s="238" t="s">
        <v>63</v>
      </c>
      <c r="B89" s="238" t="s">
        <v>43</v>
      </c>
      <c r="C89" s="18" t="s">
        <v>17</v>
      </c>
      <c r="D89" s="157">
        <v>5842438</v>
      </c>
      <c r="E89" s="99">
        <f t="shared" si="56"/>
        <v>0</v>
      </c>
      <c r="F89" s="102">
        <f t="shared" si="53"/>
        <v>0</v>
      </c>
      <c r="G89" s="158">
        <f t="shared" ref="G89" si="76">SUM(N92/17)*14</f>
        <v>0</v>
      </c>
      <c r="H89" s="159">
        <v>0</v>
      </c>
      <c r="I89" s="159">
        <v>0</v>
      </c>
      <c r="J89" s="157">
        <v>0</v>
      </c>
      <c r="K89" s="131">
        <f t="shared" si="71"/>
        <v>5842438</v>
      </c>
      <c r="L89" s="143">
        <f t="shared" si="52"/>
        <v>1</v>
      </c>
      <c r="M89" s="140" t="s">
        <v>88</v>
      </c>
      <c r="N89" s="67"/>
      <c r="O89" s="67"/>
      <c r="P89" s="67"/>
      <c r="Q89" s="67"/>
    </row>
    <row r="90" spans="1:18" ht="24" customHeight="1" x14ac:dyDescent="0.35">
      <c r="A90" s="239"/>
      <c r="B90" s="239"/>
      <c r="C90" s="18" t="s">
        <v>86</v>
      </c>
      <c r="D90" s="157">
        <v>834634</v>
      </c>
      <c r="E90" s="99">
        <f t="shared" si="56"/>
        <v>0</v>
      </c>
      <c r="F90" s="102">
        <f t="shared" si="53"/>
        <v>0</v>
      </c>
      <c r="G90" s="158">
        <f t="shared" ref="G90" si="77">SUM(N92/17)*2</f>
        <v>0</v>
      </c>
      <c r="H90" s="159">
        <v>0</v>
      </c>
      <c r="I90" s="159">
        <v>0</v>
      </c>
      <c r="J90" s="157">
        <v>0</v>
      </c>
      <c r="K90" s="131">
        <f t="shared" si="71"/>
        <v>834634</v>
      </c>
      <c r="L90" s="143">
        <f t="shared" si="52"/>
        <v>1</v>
      </c>
      <c r="M90" s="140" t="s">
        <v>88</v>
      </c>
      <c r="N90" s="67"/>
      <c r="O90" s="67"/>
      <c r="P90" s="67"/>
      <c r="Q90" s="67"/>
    </row>
    <row r="91" spans="1:18" ht="24" customHeight="1" x14ac:dyDescent="0.35">
      <c r="A91" s="239"/>
      <c r="B91" s="239"/>
      <c r="C91" s="18" t="s">
        <v>2</v>
      </c>
      <c r="D91" s="157">
        <v>417317</v>
      </c>
      <c r="E91" s="99">
        <f t="shared" si="56"/>
        <v>0</v>
      </c>
      <c r="F91" s="102">
        <f t="shared" si="53"/>
        <v>0</v>
      </c>
      <c r="G91" s="158">
        <f t="shared" ref="G91" si="78">SUM(N92/17)</f>
        <v>0</v>
      </c>
      <c r="H91" s="159">
        <v>0</v>
      </c>
      <c r="I91" s="159">
        <v>0</v>
      </c>
      <c r="J91" s="157">
        <v>0</v>
      </c>
      <c r="K91" s="131">
        <f t="shared" si="71"/>
        <v>417317</v>
      </c>
      <c r="L91" s="143">
        <f t="shared" si="52"/>
        <v>1</v>
      </c>
      <c r="M91" s="140" t="s">
        <v>88</v>
      </c>
      <c r="N91" s="67"/>
      <c r="O91" s="67"/>
      <c r="P91" s="67"/>
      <c r="Q91" s="67"/>
    </row>
    <row r="92" spans="1:18" ht="24" customHeight="1" x14ac:dyDescent="0.35">
      <c r="A92" s="240"/>
      <c r="B92" s="240"/>
      <c r="C92" s="20" t="s">
        <v>7</v>
      </c>
      <c r="D92" s="84">
        <f>SUM(D89:D91)</f>
        <v>7094389</v>
      </c>
      <c r="E92" s="100">
        <f t="shared" si="56"/>
        <v>0</v>
      </c>
      <c r="F92" s="98">
        <f t="shared" si="53"/>
        <v>0</v>
      </c>
      <c r="G92" s="111">
        <f t="shared" ref="G92:I92" si="79">SUM(G89:G91)</f>
        <v>0</v>
      </c>
      <c r="H92" s="21">
        <f t="shared" si="79"/>
        <v>0</v>
      </c>
      <c r="I92" s="21">
        <f t="shared" si="79"/>
        <v>0</v>
      </c>
      <c r="J92" s="84">
        <f t="shared" ref="J92" si="80">SUM(J89:J91)</f>
        <v>0</v>
      </c>
      <c r="K92" s="132">
        <f t="shared" si="71"/>
        <v>7094389</v>
      </c>
      <c r="L92" s="144">
        <f t="shared" si="52"/>
        <v>1</v>
      </c>
      <c r="M92" s="140" t="s">
        <v>88</v>
      </c>
      <c r="N92" s="67"/>
      <c r="O92" s="67"/>
      <c r="P92" s="67"/>
      <c r="Q92" s="67"/>
    </row>
    <row r="93" spans="1:18" ht="24" customHeight="1" x14ac:dyDescent="0.35">
      <c r="A93" s="244" t="s">
        <v>64</v>
      </c>
      <c r="B93" s="238" t="s">
        <v>43</v>
      </c>
      <c r="C93" s="18" t="s">
        <v>17</v>
      </c>
      <c r="D93" s="157">
        <v>9160941</v>
      </c>
      <c r="E93" s="99">
        <f t="shared" si="56"/>
        <v>7353252</v>
      </c>
      <c r="F93" s="102">
        <f t="shared" si="53"/>
        <v>0</v>
      </c>
      <c r="G93" s="158">
        <v>0</v>
      </c>
      <c r="H93" s="159">
        <v>0</v>
      </c>
      <c r="I93" s="159">
        <v>0</v>
      </c>
      <c r="J93" s="157">
        <v>7353252</v>
      </c>
      <c r="K93" s="131">
        <f t="shared" si="71"/>
        <v>16514193</v>
      </c>
      <c r="L93" s="143">
        <f t="shared" si="52"/>
        <v>0.55473137561126962</v>
      </c>
      <c r="M93" s="140" t="s">
        <v>88</v>
      </c>
      <c r="N93" s="67"/>
      <c r="O93" s="67"/>
      <c r="P93" s="67"/>
      <c r="Q93" s="67"/>
    </row>
    <row r="94" spans="1:18" ht="24" customHeight="1" x14ac:dyDescent="0.35">
      <c r="A94" s="245"/>
      <c r="B94" s="239"/>
      <c r="C94" s="18" t="s">
        <v>86</v>
      </c>
      <c r="D94" s="157">
        <v>1308706</v>
      </c>
      <c r="E94" s="99">
        <f t="shared" si="56"/>
        <v>1380390</v>
      </c>
      <c r="F94" s="102">
        <f t="shared" si="53"/>
        <v>0</v>
      </c>
      <c r="G94" s="158">
        <v>0</v>
      </c>
      <c r="H94" s="159">
        <v>0</v>
      </c>
      <c r="I94" s="159">
        <v>0</v>
      </c>
      <c r="J94" s="157">
        <v>1380390</v>
      </c>
      <c r="K94" s="131">
        <f t="shared" si="71"/>
        <v>2689096</v>
      </c>
      <c r="L94" s="143">
        <f t="shared" si="52"/>
        <v>0.48667135721446908</v>
      </c>
      <c r="M94" s="140" t="s">
        <v>88</v>
      </c>
      <c r="N94" s="67"/>
      <c r="O94" s="67"/>
      <c r="P94" s="67"/>
      <c r="Q94" s="67"/>
    </row>
    <row r="95" spans="1:18" ht="24" customHeight="1" x14ac:dyDescent="0.35">
      <c r="A95" s="245"/>
      <c r="B95" s="239"/>
      <c r="C95" s="18" t="s">
        <v>2</v>
      </c>
      <c r="D95" s="157">
        <v>654353</v>
      </c>
      <c r="E95" s="99">
        <f t="shared" si="56"/>
        <v>1064111</v>
      </c>
      <c r="F95" s="102">
        <f t="shared" si="53"/>
        <v>0</v>
      </c>
      <c r="G95" s="158">
        <v>0</v>
      </c>
      <c r="H95" s="159">
        <v>0</v>
      </c>
      <c r="I95" s="159">
        <v>0</v>
      </c>
      <c r="J95" s="157">
        <v>1064111</v>
      </c>
      <c r="K95" s="131">
        <f t="shared" si="71"/>
        <v>1718464</v>
      </c>
      <c r="L95" s="143">
        <f t="shared" si="52"/>
        <v>0.38077783415887678</v>
      </c>
      <c r="M95" s="140" t="s">
        <v>88</v>
      </c>
      <c r="N95" s="67"/>
      <c r="O95" s="67"/>
      <c r="P95" s="67"/>
      <c r="Q95" s="67"/>
    </row>
    <row r="96" spans="1:18" ht="24" customHeight="1" x14ac:dyDescent="0.35">
      <c r="A96" s="246"/>
      <c r="B96" s="240"/>
      <c r="C96" s="20" t="s">
        <v>7</v>
      </c>
      <c r="D96" s="82">
        <f>SUM(D93:D95)</f>
        <v>11124000</v>
      </c>
      <c r="E96" s="100">
        <f t="shared" si="56"/>
        <v>9797753</v>
      </c>
      <c r="F96" s="98">
        <f t="shared" si="53"/>
        <v>0</v>
      </c>
      <c r="G96" s="112">
        <f t="shared" ref="G96:I96" si="81">SUM(G93:G95)</f>
        <v>0</v>
      </c>
      <c r="H96" s="30">
        <f t="shared" si="81"/>
        <v>0</v>
      </c>
      <c r="I96" s="30">
        <f t="shared" si="81"/>
        <v>0</v>
      </c>
      <c r="J96" s="82">
        <f t="shared" ref="J96" si="82">SUM(J93:J95)</f>
        <v>9797753</v>
      </c>
      <c r="K96" s="132">
        <f t="shared" si="71"/>
        <v>20921753</v>
      </c>
      <c r="L96" s="144">
        <f t="shared" si="52"/>
        <v>0.53169540812378391</v>
      </c>
      <c r="M96" s="140" t="s">
        <v>88</v>
      </c>
      <c r="N96" s="71"/>
      <c r="O96" s="71"/>
      <c r="P96" s="71"/>
      <c r="Q96" s="67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1469277310</v>
      </c>
      <c r="E97" s="101">
        <f t="shared" si="56"/>
        <v>284749449</v>
      </c>
      <c r="F97" s="101">
        <f t="shared" si="53"/>
        <v>0</v>
      </c>
      <c r="G97" s="113">
        <f t="shared" ref="G97:J97" si="83">SUM(G20,G24,G28,G32,G36,G40,G44,G48,G52,G56,G60,G64,G68,G72,G76,G80,G84,G88,G92,G96)</f>
        <v>0</v>
      </c>
      <c r="H97" s="24">
        <f t="shared" si="83"/>
        <v>0</v>
      </c>
      <c r="I97" s="24">
        <f t="shared" si="83"/>
        <v>0</v>
      </c>
      <c r="J97" s="85">
        <f t="shared" si="83"/>
        <v>284749449</v>
      </c>
      <c r="K97" s="133">
        <f t="shared" si="71"/>
        <v>1754026759</v>
      </c>
      <c r="L97" s="145">
        <f t="shared" ref="L97:L128" si="84">SUM(D97/K97)</f>
        <v>0.83765957529499702</v>
      </c>
      <c r="M97" s="140" t="s">
        <v>88</v>
      </c>
      <c r="N97" s="67"/>
      <c r="O97" s="67"/>
      <c r="P97" s="67"/>
      <c r="Q97" s="67"/>
    </row>
    <row r="98" spans="1:17" ht="24" customHeight="1" x14ac:dyDescent="0.35">
      <c r="A98" s="244" t="s">
        <v>65</v>
      </c>
      <c r="B98" s="247" t="s">
        <v>100</v>
      </c>
      <c r="C98" s="18" t="s">
        <v>17</v>
      </c>
      <c r="D98" s="157">
        <v>31294118</v>
      </c>
      <c r="E98" s="99">
        <f t="shared" si="56"/>
        <v>8895409</v>
      </c>
      <c r="F98" s="102">
        <f t="shared" si="53"/>
        <v>0</v>
      </c>
      <c r="G98" s="158">
        <v>0</v>
      </c>
      <c r="H98" s="159">
        <v>0</v>
      </c>
      <c r="I98" s="159">
        <v>0</v>
      </c>
      <c r="J98" s="157">
        <v>8895409</v>
      </c>
      <c r="K98" s="134">
        <f t="shared" si="71"/>
        <v>40189527</v>
      </c>
      <c r="L98" s="143">
        <f t="shared" si="84"/>
        <v>0.7786635060422582</v>
      </c>
      <c r="M98" s="140" t="s">
        <v>88</v>
      </c>
      <c r="N98" s="67"/>
      <c r="O98" s="67"/>
      <c r="P98" s="67"/>
      <c r="Q98" s="67"/>
    </row>
    <row r="99" spans="1:17" ht="24" customHeight="1" x14ac:dyDescent="0.35">
      <c r="A99" s="245"/>
      <c r="B99" s="248"/>
      <c r="C99" s="18" t="s">
        <v>86</v>
      </c>
      <c r="D99" s="157">
        <v>4470588</v>
      </c>
      <c r="E99" s="99">
        <f t="shared" si="56"/>
        <v>2397812</v>
      </c>
      <c r="F99" s="102">
        <f t="shared" si="53"/>
        <v>0</v>
      </c>
      <c r="G99" s="158">
        <v>0</v>
      </c>
      <c r="H99" s="159">
        <v>0</v>
      </c>
      <c r="I99" s="159">
        <v>0</v>
      </c>
      <c r="J99" s="157">
        <v>2397812</v>
      </c>
      <c r="K99" s="134">
        <f t="shared" si="71"/>
        <v>6868400</v>
      </c>
      <c r="L99" s="143">
        <f t="shared" si="84"/>
        <v>0.65089220196843511</v>
      </c>
      <c r="M99" s="140" t="s">
        <v>88</v>
      </c>
      <c r="N99" s="67"/>
      <c r="O99" s="67"/>
      <c r="P99" s="67"/>
      <c r="Q99" s="67"/>
    </row>
    <row r="100" spans="1:17" ht="24" customHeight="1" x14ac:dyDescent="0.35">
      <c r="A100" s="245"/>
      <c r="B100" s="248"/>
      <c r="C100" s="18" t="s">
        <v>2</v>
      </c>
      <c r="D100" s="157">
        <v>2235294</v>
      </c>
      <c r="E100" s="99">
        <f t="shared" ref="E100:E131" si="85">SUM(G100:J100)</f>
        <v>2476217</v>
      </c>
      <c r="F100" s="102">
        <f t="shared" si="53"/>
        <v>0</v>
      </c>
      <c r="G100" s="158">
        <v>0</v>
      </c>
      <c r="H100" s="159">
        <v>0</v>
      </c>
      <c r="I100" s="159">
        <v>0</v>
      </c>
      <c r="J100" s="157">
        <v>2476217</v>
      </c>
      <c r="K100" s="134">
        <f t="shared" si="71"/>
        <v>4711511</v>
      </c>
      <c r="L100" s="143">
        <f t="shared" si="84"/>
        <v>0.47443251220256094</v>
      </c>
      <c r="M100" s="140" t="s">
        <v>88</v>
      </c>
      <c r="N100" s="67"/>
      <c r="O100" s="67"/>
      <c r="P100" s="67"/>
      <c r="Q100" s="67"/>
    </row>
    <row r="101" spans="1:17" ht="24" customHeight="1" x14ac:dyDescent="0.35">
      <c r="A101" s="246"/>
      <c r="B101" s="249"/>
      <c r="C101" s="20" t="s">
        <v>7</v>
      </c>
      <c r="D101" s="82">
        <f>SUM(D98:D100)</f>
        <v>38000000</v>
      </c>
      <c r="E101" s="100">
        <f t="shared" si="85"/>
        <v>13769438</v>
      </c>
      <c r="F101" s="98">
        <f t="shared" si="53"/>
        <v>0</v>
      </c>
      <c r="G101" s="112">
        <f t="shared" ref="G101:I101" si="86">SUM(G98:G100)</f>
        <v>0</v>
      </c>
      <c r="H101" s="30">
        <f t="shared" si="86"/>
        <v>0</v>
      </c>
      <c r="I101" s="30">
        <f t="shared" si="86"/>
        <v>0</v>
      </c>
      <c r="J101" s="82">
        <f t="shared" ref="J101" si="87">SUM(J98:J100)</f>
        <v>13769438</v>
      </c>
      <c r="K101" s="135">
        <f t="shared" si="71"/>
        <v>51769438</v>
      </c>
      <c r="L101" s="144">
        <f t="shared" si="84"/>
        <v>0.73402380763723951</v>
      </c>
      <c r="M101" s="140" t="s">
        <v>88</v>
      </c>
      <c r="N101" s="71"/>
      <c r="O101" s="71"/>
      <c r="P101" s="71"/>
      <c r="Q101" s="67"/>
    </row>
    <row r="102" spans="1:17" ht="24" customHeight="1" x14ac:dyDescent="0.35">
      <c r="A102" s="241" t="s">
        <v>66</v>
      </c>
      <c r="B102" s="247" t="s">
        <v>100</v>
      </c>
      <c r="C102" s="18" t="s">
        <v>17</v>
      </c>
      <c r="D102" s="157">
        <v>45376471</v>
      </c>
      <c r="E102" s="99">
        <f t="shared" si="85"/>
        <v>0</v>
      </c>
      <c r="F102" s="102">
        <f t="shared" si="53"/>
        <v>0</v>
      </c>
      <c r="G102" s="158">
        <f t="shared" ref="G102" si="88">SUM(N105/17)*14</f>
        <v>0</v>
      </c>
      <c r="H102" s="159">
        <v>0</v>
      </c>
      <c r="I102" s="159">
        <v>0</v>
      </c>
      <c r="J102" s="157">
        <v>0</v>
      </c>
      <c r="K102" s="134">
        <f t="shared" si="71"/>
        <v>45376471</v>
      </c>
      <c r="L102" s="143">
        <f t="shared" si="84"/>
        <v>1</v>
      </c>
      <c r="M102" s="140" t="s">
        <v>88</v>
      </c>
      <c r="N102" s="67"/>
      <c r="O102" s="67"/>
      <c r="P102" s="67"/>
      <c r="Q102" s="67"/>
    </row>
    <row r="103" spans="1:17" ht="24" customHeight="1" x14ac:dyDescent="0.35">
      <c r="A103" s="242"/>
      <c r="B103" s="248"/>
      <c r="C103" s="18" t="s">
        <v>86</v>
      </c>
      <c r="D103" s="157">
        <v>6482353</v>
      </c>
      <c r="E103" s="99">
        <f t="shared" si="85"/>
        <v>0</v>
      </c>
      <c r="F103" s="102">
        <f t="shared" si="53"/>
        <v>0</v>
      </c>
      <c r="G103" s="158">
        <f t="shared" ref="G103" si="89">SUM(N105/17)*2</f>
        <v>0</v>
      </c>
      <c r="H103" s="159">
        <v>0</v>
      </c>
      <c r="I103" s="159">
        <v>0</v>
      </c>
      <c r="J103" s="157">
        <v>0</v>
      </c>
      <c r="K103" s="134">
        <f t="shared" si="71"/>
        <v>6482353</v>
      </c>
      <c r="L103" s="143">
        <f t="shared" si="84"/>
        <v>1</v>
      </c>
      <c r="M103" s="140" t="s">
        <v>88</v>
      </c>
      <c r="N103" s="67"/>
      <c r="O103" s="67"/>
      <c r="P103" s="67"/>
      <c r="Q103" s="67"/>
    </row>
    <row r="104" spans="1:17" ht="24" customHeight="1" x14ac:dyDescent="0.35">
      <c r="A104" s="242"/>
      <c r="B104" s="248"/>
      <c r="C104" s="18" t="s">
        <v>2</v>
      </c>
      <c r="D104" s="157">
        <v>3241176</v>
      </c>
      <c r="E104" s="99">
        <f t="shared" si="85"/>
        <v>0</v>
      </c>
      <c r="F104" s="102">
        <f t="shared" si="53"/>
        <v>0</v>
      </c>
      <c r="G104" s="158">
        <f t="shared" ref="G104" si="90">SUM(N105/17)</f>
        <v>0</v>
      </c>
      <c r="H104" s="159">
        <v>0</v>
      </c>
      <c r="I104" s="159">
        <v>0</v>
      </c>
      <c r="J104" s="157">
        <v>0</v>
      </c>
      <c r="K104" s="134">
        <f t="shared" si="71"/>
        <v>3241176</v>
      </c>
      <c r="L104" s="143">
        <f t="shared" si="84"/>
        <v>1</v>
      </c>
      <c r="M104" s="140" t="s">
        <v>88</v>
      </c>
      <c r="N104" s="67"/>
      <c r="O104" s="67"/>
      <c r="P104" s="67"/>
      <c r="Q104" s="67"/>
    </row>
    <row r="105" spans="1:17" ht="24" customHeight="1" x14ac:dyDescent="0.35">
      <c r="A105" s="243"/>
      <c r="B105" s="249"/>
      <c r="C105" s="20" t="s">
        <v>7</v>
      </c>
      <c r="D105" s="84">
        <f>SUM(D102:D104)</f>
        <v>55100000</v>
      </c>
      <c r="E105" s="100">
        <f t="shared" si="85"/>
        <v>0</v>
      </c>
      <c r="F105" s="98">
        <f t="shared" si="53"/>
        <v>0</v>
      </c>
      <c r="G105" s="111">
        <f t="shared" ref="G105:I105" si="91">SUM(G102:G104)</f>
        <v>0</v>
      </c>
      <c r="H105" s="21">
        <f t="shared" si="91"/>
        <v>0</v>
      </c>
      <c r="I105" s="21">
        <f t="shared" si="91"/>
        <v>0</v>
      </c>
      <c r="J105" s="84">
        <f t="shared" ref="J105" si="92">SUM(J102:J104)</f>
        <v>0</v>
      </c>
      <c r="K105" s="135">
        <f t="shared" si="71"/>
        <v>55100000</v>
      </c>
      <c r="L105" s="144">
        <f t="shared" si="84"/>
        <v>1</v>
      </c>
      <c r="M105" s="140" t="s">
        <v>88</v>
      </c>
      <c r="N105" s="67"/>
      <c r="O105" s="67"/>
      <c r="P105" s="67"/>
      <c r="Q105" s="67"/>
    </row>
    <row r="106" spans="1:17" ht="24" customHeight="1" x14ac:dyDescent="0.35">
      <c r="A106" s="238" t="s">
        <v>67</v>
      </c>
      <c r="B106" s="247" t="s">
        <v>100</v>
      </c>
      <c r="C106" s="18" t="s">
        <v>17</v>
      </c>
      <c r="D106" s="157">
        <v>20588235</v>
      </c>
      <c r="E106" s="99">
        <f t="shared" si="85"/>
        <v>0</v>
      </c>
      <c r="F106" s="102">
        <f t="shared" si="53"/>
        <v>0</v>
      </c>
      <c r="G106" s="158">
        <f t="shared" ref="G106" si="93">SUM(N109/17)*14</f>
        <v>0</v>
      </c>
      <c r="H106" s="159">
        <v>0</v>
      </c>
      <c r="I106" s="159">
        <v>0</v>
      </c>
      <c r="J106" s="157">
        <v>0</v>
      </c>
      <c r="K106" s="134">
        <f t="shared" si="71"/>
        <v>20588235</v>
      </c>
      <c r="L106" s="143">
        <f t="shared" si="84"/>
        <v>1</v>
      </c>
      <c r="M106" s="140" t="s">
        <v>88</v>
      </c>
      <c r="N106" s="67"/>
      <c r="O106" s="67"/>
      <c r="P106" s="67"/>
      <c r="Q106" s="67"/>
    </row>
    <row r="107" spans="1:17" ht="24" customHeight="1" x14ac:dyDescent="0.35">
      <c r="A107" s="239"/>
      <c r="B107" s="248"/>
      <c r="C107" s="18" t="s">
        <v>86</v>
      </c>
      <c r="D107" s="157">
        <v>2941177</v>
      </c>
      <c r="E107" s="99">
        <f t="shared" si="85"/>
        <v>0</v>
      </c>
      <c r="F107" s="102">
        <f t="shared" si="53"/>
        <v>0</v>
      </c>
      <c r="G107" s="158">
        <f t="shared" ref="G107" si="94">SUM(N109/17)*2</f>
        <v>0</v>
      </c>
      <c r="H107" s="159">
        <v>0</v>
      </c>
      <c r="I107" s="159">
        <v>0</v>
      </c>
      <c r="J107" s="157">
        <v>0</v>
      </c>
      <c r="K107" s="134">
        <f t="shared" si="71"/>
        <v>2941177</v>
      </c>
      <c r="L107" s="143">
        <f t="shared" si="84"/>
        <v>1</v>
      </c>
      <c r="M107" s="140" t="s">
        <v>88</v>
      </c>
      <c r="N107" s="67"/>
      <c r="O107" s="67"/>
      <c r="P107" s="67"/>
      <c r="Q107" s="67"/>
    </row>
    <row r="108" spans="1:17" ht="24" customHeight="1" x14ac:dyDescent="0.35">
      <c r="A108" s="239"/>
      <c r="B108" s="248"/>
      <c r="C108" s="18" t="s">
        <v>2</v>
      </c>
      <c r="D108" s="157">
        <v>1470588</v>
      </c>
      <c r="E108" s="99">
        <f t="shared" si="85"/>
        <v>0</v>
      </c>
      <c r="F108" s="102">
        <f t="shared" si="53"/>
        <v>0</v>
      </c>
      <c r="G108" s="158">
        <f t="shared" ref="G108" si="95">SUM(N109/17)</f>
        <v>0</v>
      </c>
      <c r="H108" s="159">
        <v>0</v>
      </c>
      <c r="I108" s="159">
        <v>0</v>
      </c>
      <c r="J108" s="157">
        <v>0</v>
      </c>
      <c r="K108" s="134">
        <f t="shared" si="71"/>
        <v>1470588</v>
      </c>
      <c r="L108" s="143">
        <f t="shared" si="84"/>
        <v>1</v>
      </c>
      <c r="M108" s="140" t="s">
        <v>88</v>
      </c>
      <c r="N108" s="67"/>
      <c r="O108" s="67"/>
      <c r="P108" s="67"/>
      <c r="Q108" s="67"/>
    </row>
    <row r="109" spans="1:17" ht="24" customHeight="1" x14ac:dyDescent="0.35">
      <c r="A109" s="240"/>
      <c r="B109" s="249"/>
      <c r="C109" s="20" t="s">
        <v>7</v>
      </c>
      <c r="D109" s="84">
        <f>SUM(D106:D108)</f>
        <v>25000000</v>
      </c>
      <c r="E109" s="100">
        <f t="shared" si="85"/>
        <v>0</v>
      </c>
      <c r="F109" s="98">
        <f t="shared" si="53"/>
        <v>0</v>
      </c>
      <c r="G109" s="111">
        <f t="shared" ref="G109:I109" si="96">SUM(G106:G108)</f>
        <v>0</v>
      </c>
      <c r="H109" s="21">
        <f t="shared" si="96"/>
        <v>0</v>
      </c>
      <c r="I109" s="21">
        <f t="shared" si="96"/>
        <v>0</v>
      </c>
      <c r="J109" s="84">
        <f t="shared" ref="J109" si="97">SUM(J106:J108)</f>
        <v>0</v>
      </c>
      <c r="K109" s="135">
        <f t="shared" si="71"/>
        <v>25000000</v>
      </c>
      <c r="L109" s="144">
        <f t="shared" si="84"/>
        <v>1</v>
      </c>
      <c r="M109" s="140" t="s">
        <v>88</v>
      </c>
      <c r="N109" s="67"/>
      <c r="O109" s="67"/>
      <c r="P109" s="67"/>
      <c r="Q109" s="67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118100000</v>
      </c>
      <c r="E110" s="101">
        <f t="shared" si="85"/>
        <v>13769438</v>
      </c>
      <c r="F110" s="101">
        <f t="shared" si="53"/>
        <v>0</v>
      </c>
      <c r="G110" s="113">
        <f t="shared" ref="G110:J110" si="98">SUM(G101,G105,G109)</f>
        <v>0</v>
      </c>
      <c r="H110" s="24">
        <f t="shared" si="98"/>
        <v>0</v>
      </c>
      <c r="I110" s="24">
        <f t="shared" si="98"/>
        <v>0</v>
      </c>
      <c r="J110" s="85">
        <f t="shared" si="98"/>
        <v>13769438</v>
      </c>
      <c r="K110" s="133">
        <f t="shared" si="71"/>
        <v>131869438</v>
      </c>
      <c r="L110" s="145">
        <f t="shared" si="84"/>
        <v>0.89558279606833546</v>
      </c>
      <c r="M110" s="140" t="s">
        <v>88</v>
      </c>
      <c r="N110" s="67"/>
      <c r="O110" s="67"/>
      <c r="P110" s="67"/>
      <c r="Q110" s="67"/>
    </row>
    <row r="111" spans="1:17" ht="24" customHeight="1" x14ac:dyDescent="0.35">
      <c r="A111" s="244" t="s">
        <v>68</v>
      </c>
      <c r="B111" s="238" t="s">
        <v>101</v>
      </c>
      <c r="C111" s="18" t="s">
        <v>17</v>
      </c>
      <c r="D111" s="157">
        <v>27176471</v>
      </c>
      <c r="E111" s="99">
        <f t="shared" si="85"/>
        <v>3429351</v>
      </c>
      <c r="F111" s="102">
        <f t="shared" si="53"/>
        <v>0</v>
      </c>
      <c r="G111" s="158">
        <v>0</v>
      </c>
      <c r="H111" s="159">
        <v>0</v>
      </c>
      <c r="I111" s="159">
        <v>0</v>
      </c>
      <c r="J111" s="157">
        <v>3429351</v>
      </c>
      <c r="K111" s="134">
        <f t="shared" si="71"/>
        <v>30605822</v>
      </c>
      <c r="L111" s="143">
        <f t="shared" si="84"/>
        <v>0.88795102448155128</v>
      </c>
      <c r="M111" s="140" t="s">
        <v>88</v>
      </c>
      <c r="N111" s="67"/>
      <c r="O111" s="67"/>
      <c r="P111" s="67"/>
      <c r="Q111" s="67"/>
    </row>
    <row r="112" spans="1:17" ht="24" customHeight="1" x14ac:dyDescent="0.35">
      <c r="A112" s="245"/>
      <c r="B112" s="239"/>
      <c r="C112" s="18" t="s">
        <v>86</v>
      </c>
      <c r="D112" s="157">
        <v>3882353</v>
      </c>
      <c r="E112" s="99">
        <f t="shared" si="85"/>
        <v>1468652</v>
      </c>
      <c r="F112" s="102">
        <f t="shared" si="53"/>
        <v>0</v>
      </c>
      <c r="G112" s="158">
        <v>0</v>
      </c>
      <c r="H112" s="159">
        <v>0</v>
      </c>
      <c r="I112" s="159">
        <v>0</v>
      </c>
      <c r="J112" s="157">
        <v>1468652</v>
      </c>
      <c r="K112" s="134">
        <f t="shared" si="71"/>
        <v>5351005</v>
      </c>
      <c r="L112" s="143">
        <f t="shared" si="84"/>
        <v>0.72553716544835967</v>
      </c>
      <c r="M112" s="140" t="s">
        <v>88</v>
      </c>
      <c r="N112" s="67"/>
      <c r="O112" s="67"/>
      <c r="P112" s="67"/>
      <c r="Q112" s="67"/>
    </row>
    <row r="113" spans="1:17" ht="24" customHeight="1" x14ac:dyDescent="0.35">
      <c r="A113" s="245"/>
      <c r="B113" s="239"/>
      <c r="C113" s="18" t="s">
        <v>2</v>
      </c>
      <c r="D113" s="157">
        <v>1941176</v>
      </c>
      <c r="E113" s="99">
        <f t="shared" si="85"/>
        <v>1843570</v>
      </c>
      <c r="F113" s="102">
        <f t="shared" si="53"/>
        <v>0</v>
      </c>
      <c r="G113" s="158">
        <v>0</v>
      </c>
      <c r="H113" s="159">
        <v>0</v>
      </c>
      <c r="I113" s="159">
        <v>0</v>
      </c>
      <c r="J113" s="157">
        <v>1843570</v>
      </c>
      <c r="K113" s="134">
        <f t="shared" si="71"/>
        <v>3784746</v>
      </c>
      <c r="L113" s="143">
        <f t="shared" si="84"/>
        <v>0.51289465660311151</v>
      </c>
      <c r="M113" s="140" t="s">
        <v>88</v>
      </c>
      <c r="N113" s="67"/>
      <c r="O113" s="67"/>
      <c r="P113" s="67"/>
      <c r="Q113" s="67"/>
    </row>
    <row r="114" spans="1:17" ht="24" customHeight="1" x14ac:dyDescent="0.35">
      <c r="A114" s="246"/>
      <c r="B114" s="240"/>
      <c r="C114" s="20" t="s">
        <v>7</v>
      </c>
      <c r="D114" s="82">
        <f>SUM(D111:D113)</f>
        <v>33000000</v>
      </c>
      <c r="E114" s="100">
        <f t="shared" si="85"/>
        <v>6741573</v>
      </c>
      <c r="F114" s="98">
        <f t="shared" si="53"/>
        <v>0</v>
      </c>
      <c r="G114" s="112">
        <f t="shared" ref="G114:I114" si="99">SUM(G111:G113)</f>
        <v>0</v>
      </c>
      <c r="H114" s="30">
        <f t="shared" si="99"/>
        <v>0</v>
      </c>
      <c r="I114" s="30">
        <f t="shared" si="99"/>
        <v>0</v>
      </c>
      <c r="J114" s="82">
        <f t="shared" ref="J114" si="100">SUM(J111:J113)</f>
        <v>6741573</v>
      </c>
      <c r="K114" s="135">
        <f t="shared" si="71"/>
        <v>39741573</v>
      </c>
      <c r="L114" s="144">
        <f t="shared" si="84"/>
        <v>0.83036471656519484</v>
      </c>
      <c r="M114" s="140" t="s">
        <v>88</v>
      </c>
      <c r="N114" s="71"/>
      <c r="O114" s="71"/>
      <c r="P114" s="71"/>
      <c r="Q114" s="67"/>
    </row>
    <row r="115" spans="1:17" ht="24" customHeight="1" x14ac:dyDescent="0.35">
      <c r="A115" s="241" t="s">
        <v>69</v>
      </c>
      <c r="B115" s="238" t="s">
        <v>101</v>
      </c>
      <c r="C115" s="18" t="s">
        <v>17</v>
      </c>
      <c r="D115" s="157">
        <v>82352941</v>
      </c>
      <c r="E115" s="99">
        <f t="shared" si="85"/>
        <v>64921026</v>
      </c>
      <c r="F115" s="102">
        <f t="shared" si="53"/>
        <v>0</v>
      </c>
      <c r="G115" s="158">
        <v>0</v>
      </c>
      <c r="H115" s="159">
        <v>0</v>
      </c>
      <c r="I115" s="159">
        <v>0</v>
      </c>
      <c r="J115" s="157">
        <v>64921026</v>
      </c>
      <c r="K115" s="134">
        <f t="shared" si="71"/>
        <v>147273967</v>
      </c>
      <c r="L115" s="143">
        <f t="shared" si="84"/>
        <v>0.55918192928150023</v>
      </c>
      <c r="M115" s="140" t="s">
        <v>88</v>
      </c>
      <c r="N115" s="67"/>
      <c r="O115" s="67"/>
      <c r="P115" s="67"/>
      <c r="Q115" s="67"/>
    </row>
    <row r="116" spans="1:17" ht="24" customHeight="1" x14ac:dyDescent="0.35">
      <c r="A116" s="242"/>
      <c r="B116" s="239"/>
      <c r="C116" s="18" t="s">
        <v>86</v>
      </c>
      <c r="D116" s="157">
        <v>11764706</v>
      </c>
      <c r="E116" s="99">
        <f t="shared" si="85"/>
        <v>17011753</v>
      </c>
      <c r="F116" s="102">
        <f t="shared" si="53"/>
        <v>0</v>
      </c>
      <c r="G116" s="158">
        <v>0</v>
      </c>
      <c r="H116" s="159">
        <v>0</v>
      </c>
      <c r="I116" s="159">
        <v>0</v>
      </c>
      <c r="J116" s="157">
        <v>17011753</v>
      </c>
      <c r="K116" s="134">
        <f t="shared" si="71"/>
        <v>28776459</v>
      </c>
      <c r="L116" s="143">
        <f t="shared" si="84"/>
        <v>0.40883091279576822</v>
      </c>
      <c r="M116" s="140" t="s">
        <v>88</v>
      </c>
      <c r="N116" s="67"/>
      <c r="O116" s="67"/>
      <c r="P116" s="67"/>
      <c r="Q116" s="67"/>
    </row>
    <row r="117" spans="1:17" ht="24" customHeight="1" x14ac:dyDescent="0.35">
      <c r="A117" s="242"/>
      <c r="B117" s="239"/>
      <c r="C117" s="18" t="s">
        <v>2</v>
      </c>
      <c r="D117" s="157">
        <v>5882353</v>
      </c>
      <c r="E117" s="97">
        <f t="shared" si="85"/>
        <v>18067221</v>
      </c>
      <c r="F117" s="102">
        <f t="shared" si="53"/>
        <v>0</v>
      </c>
      <c r="G117" s="158">
        <v>0</v>
      </c>
      <c r="H117" s="159">
        <v>0</v>
      </c>
      <c r="I117" s="159">
        <v>0</v>
      </c>
      <c r="J117" s="157">
        <v>18067221</v>
      </c>
      <c r="K117" s="134">
        <f t="shared" si="71"/>
        <v>23949574</v>
      </c>
      <c r="L117" s="143">
        <f t="shared" si="84"/>
        <v>0.24561409735304687</v>
      </c>
      <c r="M117" s="140" t="s">
        <v>88</v>
      </c>
      <c r="N117" s="67"/>
      <c r="O117" s="67"/>
      <c r="P117" s="67"/>
      <c r="Q117" s="67"/>
    </row>
    <row r="118" spans="1:17" ht="24" customHeight="1" x14ac:dyDescent="0.35">
      <c r="A118" s="243"/>
      <c r="B118" s="240"/>
      <c r="C118" s="20" t="s">
        <v>7</v>
      </c>
      <c r="D118" s="84">
        <f>SUM(D115:D117)</f>
        <v>100000000</v>
      </c>
      <c r="E118" s="98">
        <f t="shared" si="85"/>
        <v>100000000</v>
      </c>
      <c r="F118" s="98">
        <f t="shared" si="53"/>
        <v>0</v>
      </c>
      <c r="G118" s="112">
        <f t="shared" ref="G118:I118" si="101">SUM(G115:G117)</f>
        <v>0</v>
      </c>
      <c r="H118" s="30">
        <f t="shared" si="101"/>
        <v>0</v>
      </c>
      <c r="I118" s="30">
        <f t="shared" si="101"/>
        <v>0</v>
      </c>
      <c r="J118" s="82">
        <f t="shared" ref="J118" si="102">SUM(J115:J117)</f>
        <v>100000000</v>
      </c>
      <c r="K118" s="135">
        <f t="shared" si="71"/>
        <v>200000000</v>
      </c>
      <c r="L118" s="144">
        <f t="shared" si="84"/>
        <v>0.5</v>
      </c>
      <c r="M118" s="140" t="s">
        <v>88</v>
      </c>
      <c r="N118" s="71"/>
      <c r="O118" s="71"/>
      <c r="P118" s="71"/>
      <c r="Q118" s="67"/>
    </row>
    <row r="119" spans="1:17" ht="24" customHeight="1" x14ac:dyDescent="0.35">
      <c r="A119" s="238" t="s">
        <v>70</v>
      </c>
      <c r="B119" s="238" t="s">
        <v>101</v>
      </c>
      <c r="C119" s="18" t="s">
        <v>17</v>
      </c>
      <c r="D119" s="157">
        <v>33764706</v>
      </c>
      <c r="E119" s="97">
        <f t="shared" si="85"/>
        <v>0</v>
      </c>
      <c r="F119" s="102">
        <f t="shared" si="53"/>
        <v>0</v>
      </c>
      <c r="G119" s="158">
        <f t="shared" ref="G119" si="103">SUM(N122/17)*14</f>
        <v>0</v>
      </c>
      <c r="H119" s="159">
        <v>0</v>
      </c>
      <c r="I119" s="159">
        <v>0</v>
      </c>
      <c r="J119" s="157">
        <v>0</v>
      </c>
      <c r="K119" s="134">
        <f t="shared" si="71"/>
        <v>33764706</v>
      </c>
      <c r="L119" s="143">
        <f t="shared" si="84"/>
        <v>1</v>
      </c>
      <c r="M119" s="140" t="s">
        <v>88</v>
      </c>
      <c r="N119" s="67"/>
      <c r="O119" s="67"/>
      <c r="P119" s="67"/>
      <c r="Q119" s="67"/>
    </row>
    <row r="120" spans="1:17" ht="24" customHeight="1" x14ac:dyDescent="0.35">
      <c r="A120" s="239"/>
      <c r="B120" s="239"/>
      <c r="C120" s="18" t="s">
        <v>86</v>
      </c>
      <c r="D120" s="157">
        <v>4823529</v>
      </c>
      <c r="E120" s="97">
        <f t="shared" si="85"/>
        <v>0</v>
      </c>
      <c r="F120" s="102">
        <f t="shared" si="53"/>
        <v>0</v>
      </c>
      <c r="G120" s="158">
        <f t="shared" ref="G120" si="104">SUM(N122/17)*2</f>
        <v>0</v>
      </c>
      <c r="H120" s="159">
        <v>0</v>
      </c>
      <c r="I120" s="159">
        <v>0</v>
      </c>
      <c r="J120" s="157">
        <v>0</v>
      </c>
      <c r="K120" s="134">
        <f t="shared" si="71"/>
        <v>4823529</v>
      </c>
      <c r="L120" s="143">
        <f t="shared" si="84"/>
        <v>1</v>
      </c>
      <c r="M120" s="140" t="s">
        <v>88</v>
      </c>
      <c r="N120" s="67"/>
      <c r="O120" s="67"/>
      <c r="P120" s="67"/>
      <c r="Q120" s="67"/>
    </row>
    <row r="121" spans="1:17" ht="24" customHeight="1" x14ac:dyDescent="0.35">
      <c r="A121" s="239"/>
      <c r="B121" s="239"/>
      <c r="C121" s="18" t="s">
        <v>2</v>
      </c>
      <c r="D121" s="157">
        <v>2411765</v>
      </c>
      <c r="E121" s="97">
        <f t="shared" si="85"/>
        <v>0</v>
      </c>
      <c r="F121" s="102">
        <f t="shared" si="53"/>
        <v>0</v>
      </c>
      <c r="G121" s="158">
        <f t="shared" ref="G121" si="105">SUM(N122/17)</f>
        <v>0</v>
      </c>
      <c r="H121" s="159">
        <v>0</v>
      </c>
      <c r="I121" s="159">
        <v>0</v>
      </c>
      <c r="J121" s="157">
        <v>0</v>
      </c>
      <c r="K121" s="134">
        <f t="shared" si="71"/>
        <v>2411765</v>
      </c>
      <c r="L121" s="143">
        <f t="shared" si="84"/>
        <v>1</v>
      </c>
      <c r="M121" s="140" t="s">
        <v>88</v>
      </c>
      <c r="N121" s="67"/>
      <c r="O121" s="67"/>
      <c r="P121" s="67"/>
      <c r="Q121" s="67"/>
    </row>
    <row r="122" spans="1:17" ht="24" customHeight="1" x14ac:dyDescent="0.35">
      <c r="A122" s="240"/>
      <c r="B122" s="240"/>
      <c r="C122" s="20" t="s">
        <v>7</v>
      </c>
      <c r="D122" s="84">
        <f>SUM(D119:D121)</f>
        <v>41000000</v>
      </c>
      <c r="E122" s="100">
        <f t="shared" si="85"/>
        <v>0</v>
      </c>
      <c r="F122" s="98">
        <f t="shared" si="53"/>
        <v>0</v>
      </c>
      <c r="G122" s="111">
        <f t="shared" ref="G122:I122" si="106">SUM(G119:G121)</f>
        <v>0</v>
      </c>
      <c r="H122" s="21">
        <f t="shared" si="106"/>
        <v>0</v>
      </c>
      <c r="I122" s="21">
        <f t="shared" si="106"/>
        <v>0</v>
      </c>
      <c r="J122" s="84">
        <f t="shared" ref="J122" si="107">SUM(J119:J121)</f>
        <v>0</v>
      </c>
      <c r="K122" s="135">
        <f t="shared" si="71"/>
        <v>41000000</v>
      </c>
      <c r="L122" s="144">
        <f t="shared" si="84"/>
        <v>1</v>
      </c>
      <c r="M122" s="140" t="s">
        <v>88</v>
      </c>
      <c r="N122" s="67"/>
      <c r="O122" s="67"/>
      <c r="P122" s="67"/>
      <c r="Q122" s="67"/>
    </row>
    <row r="123" spans="1:17" ht="24" customHeight="1" x14ac:dyDescent="0.35">
      <c r="A123" s="241" t="s">
        <v>71</v>
      </c>
      <c r="B123" s="238" t="s">
        <v>101</v>
      </c>
      <c r="C123" s="18" t="s">
        <v>17</v>
      </c>
      <c r="D123" s="157">
        <v>5188235</v>
      </c>
      <c r="E123" s="99">
        <f t="shared" si="85"/>
        <v>0</v>
      </c>
      <c r="F123" s="102">
        <f t="shared" si="53"/>
        <v>0</v>
      </c>
      <c r="G123" s="158">
        <f t="shared" ref="G123" si="108">SUM(N126/17)*14</f>
        <v>0</v>
      </c>
      <c r="H123" s="159">
        <v>0</v>
      </c>
      <c r="I123" s="159">
        <v>0</v>
      </c>
      <c r="J123" s="157">
        <v>0</v>
      </c>
      <c r="K123" s="134">
        <f t="shared" si="71"/>
        <v>5188235</v>
      </c>
      <c r="L123" s="143">
        <f t="shared" si="84"/>
        <v>1</v>
      </c>
      <c r="M123" s="140" t="s">
        <v>88</v>
      </c>
      <c r="N123" s="67"/>
      <c r="O123" s="67"/>
      <c r="P123" s="67"/>
      <c r="Q123" s="67"/>
    </row>
    <row r="124" spans="1:17" ht="24" customHeight="1" x14ac:dyDescent="0.35">
      <c r="A124" s="242"/>
      <c r="B124" s="239"/>
      <c r="C124" s="18" t="s">
        <v>86</v>
      </c>
      <c r="D124" s="157">
        <v>741176</v>
      </c>
      <c r="E124" s="99">
        <f t="shared" si="85"/>
        <v>0</v>
      </c>
      <c r="F124" s="102">
        <f t="shared" si="53"/>
        <v>0</v>
      </c>
      <c r="G124" s="158">
        <f t="shared" ref="G124" si="109">SUM(N126/17)*2</f>
        <v>0</v>
      </c>
      <c r="H124" s="159">
        <v>0</v>
      </c>
      <c r="I124" s="159">
        <v>0</v>
      </c>
      <c r="J124" s="157">
        <v>0</v>
      </c>
      <c r="K124" s="134">
        <f t="shared" si="71"/>
        <v>741176</v>
      </c>
      <c r="L124" s="143">
        <f t="shared" si="84"/>
        <v>1</v>
      </c>
      <c r="M124" s="140" t="s">
        <v>88</v>
      </c>
      <c r="N124" s="67"/>
      <c r="O124" s="67"/>
      <c r="P124" s="67"/>
      <c r="Q124" s="67"/>
    </row>
    <row r="125" spans="1:17" ht="24" customHeight="1" x14ac:dyDescent="0.35">
      <c r="A125" s="242"/>
      <c r="B125" s="239"/>
      <c r="C125" s="18" t="s">
        <v>2</v>
      </c>
      <c r="D125" s="157">
        <v>370589</v>
      </c>
      <c r="E125" s="99">
        <f t="shared" si="85"/>
        <v>0</v>
      </c>
      <c r="F125" s="102">
        <f t="shared" si="53"/>
        <v>0</v>
      </c>
      <c r="G125" s="158">
        <f t="shared" ref="G125" si="110">SUM(N126/17)</f>
        <v>0</v>
      </c>
      <c r="H125" s="159">
        <v>0</v>
      </c>
      <c r="I125" s="159">
        <v>0</v>
      </c>
      <c r="J125" s="157">
        <v>0</v>
      </c>
      <c r="K125" s="134">
        <f t="shared" si="71"/>
        <v>370589</v>
      </c>
      <c r="L125" s="143">
        <f t="shared" si="84"/>
        <v>1</v>
      </c>
      <c r="M125" s="140" t="s">
        <v>88</v>
      </c>
      <c r="N125" s="67"/>
      <c r="O125" s="67"/>
      <c r="P125" s="67"/>
      <c r="Q125" s="67"/>
    </row>
    <row r="126" spans="1:17" ht="24" customHeight="1" x14ac:dyDescent="0.35">
      <c r="A126" s="243"/>
      <c r="B126" s="240"/>
      <c r="C126" s="20" t="s">
        <v>7</v>
      </c>
      <c r="D126" s="84">
        <f>SUM(D123:D125)</f>
        <v>6300000</v>
      </c>
      <c r="E126" s="100">
        <f t="shared" si="85"/>
        <v>0</v>
      </c>
      <c r="F126" s="98">
        <f t="shared" si="53"/>
        <v>0</v>
      </c>
      <c r="G126" s="111">
        <f t="shared" ref="G126:I126" si="111">SUM(G123:G125)</f>
        <v>0</v>
      </c>
      <c r="H126" s="21">
        <f t="shared" si="111"/>
        <v>0</v>
      </c>
      <c r="I126" s="21">
        <f t="shared" si="111"/>
        <v>0</v>
      </c>
      <c r="J126" s="84">
        <f t="shared" ref="J126" si="112">SUM(J123:J125)</f>
        <v>0</v>
      </c>
      <c r="K126" s="135">
        <f t="shared" si="71"/>
        <v>6300000</v>
      </c>
      <c r="L126" s="144">
        <f t="shared" si="84"/>
        <v>1</v>
      </c>
      <c r="M126" s="140" t="s">
        <v>88</v>
      </c>
      <c r="N126" s="67"/>
      <c r="O126" s="67"/>
      <c r="P126" s="67"/>
      <c r="Q126" s="67"/>
    </row>
    <row r="127" spans="1:17" ht="24" customHeight="1" x14ac:dyDescent="0.35">
      <c r="A127" s="241" t="s">
        <v>72</v>
      </c>
      <c r="B127" s="238" t="s">
        <v>101</v>
      </c>
      <c r="C127" s="18" t="s">
        <v>17</v>
      </c>
      <c r="D127" s="157">
        <v>66623529</v>
      </c>
      <c r="E127" s="99">
        <f t="shared" si="85"/>
        <v>0</v>
      </c>
      <c r="F127" s="102">
        <f t="shared" si="53"/>
        <v>0</v>
      </c>
      <c r="G127" s="158">
        <f t="shared" ref="G127" si="113">SUM(N130/17)*14</f>
        <v>0</v>
      </c>
      <c r="H127" s="159">
        <v>0</v>
      </c>
      <c r="I127" s="159">
        <v>0</v>
      </c>
      <c r="J127" s="157">
        <v>0</v>
      </c>
      <c r="K127" s="134">
        <f t="shared" si="71"/>
        <v>66623529</v>
      </c>
      <c r="L127" s="143">
        <f t="shared" si="84"/>
        <v>1</v>
      </c>
      <c r="M127" s="140" t="s">
        <v>88</v>
      </c>
      <c r="N127" s="67"/>
      <c r="O127" s="67"/>
      <c r="P127" s="67"/>
      <c r="Q127" s="67"/>
    </row>
    <row r="128" spans="1:17" ht="24" customHeight="1" x14ac:dyDescent="0.35">
      <c r="A128" s="242"/>
      <c r="B128" s="239"/>
      <c r="C128" s="18" t="s">
        <v>86</v>
      </c>
      <c r="D128" s="157">
        <v>9517647</v>
      </c>
      <c r="E128" s="99">
        <f t="shared" si="85"/>
        <v>0</v>
      </c>
      <c r="F128" s="102">
        <f t="shared" si="53"/>
        <v>0</v>
      </c>
      <c r="G128" s="158">
        <f t="shared" ref="G128" si="114">SUM(N130/17)*2</f>
        <v>0</v>
      </c>
      <c r="H128" s="159">
        <v>0</v>
      </c>
      <c r="I128" s="159">
        <v>0</v>
      </c>
      <c r="J128" s="157">
        <v>0</v>
      </c>
      <c r="K128" s="134">
        <f t="shared" si="71"/>
        <v>9517647</v>
      </c>
      <c r="L128" s="143">
        <f t="shared" si="84"/>
        <v>1</v>
      </c>
      <c r="M128" s="140" t="s">
        <v>88</v>
      </c>
      <c r="N128" s="67"/>
      <c r="O128" s="67"/>
      <c r="P128" s="67"/>
      <c r="Q128" s="67"/>
    </row>
    <row r="129" spans="1:21" ht="24" customHeight="1" x14ac:dyDescent="0.35">
      <c r="A129" s="242"/>
      <c r="B129" s="239"/>
      <c r="C129" s="18" t="s">
        <v>2</v>
      </c>
      <c r="D129" s="157">
        <v>4758824</v>
      </c>
      <c r="E129" s="99">
        <f t="shared" si="85"/>
        <v>0</v>
      </c>
      <c r="F129" s="102">
        <f t="shared" si="53"/>
        <v>0</v>
      </c>
      <c r="G129" s="158">
        <f t="shared" ref="G129" si="115">SUM(N130/17)</f>
        <v>0</v>
      </c>
      <c r="H129" s="159">
        <v>0</v>
      </c>
      <c r="I129" s="159">
        <v>0</v>
      </c>
      <c r="J129" s="157">
        <v>0</v>
      </c>
      <c r="K129" s="134">
        <f t="shared" si="71"/>
        <v>4758824</v>
      </c>
      <c r="L129" s="143">
        <f t="shared" ref="L129:L160" si="116">SUM(D129/K129)</f>
        <v>1</v>
      </c>
      <c r="M129" s="140" t="s">
        <v>88</v>
      </c>
      <c r="N129" s="67"/>
      <c r="O129" s="67"/>
      <c r="P129" s="67"/>
      <c r="Q129" s="67"/>
    </row>
    <row r="130" spans="1:21" ht="24" customHeight="1" x14ac:dyDescent="0.35">
      <c r="A130" s="243"/>
      <c r="B130" s="240"/>
      <c r="C130" s="20" t="s">
        <v>7</v>
      </c>
      <c r="D130" s="84">
        <f>SUM(D127:D129)</f>
        <v>80900000</v>
      </c>
      <c r="E130" s="100">
        <f t="shared" si="85"/>
        <v>0</v>
      </c>
      <c r="F130" s="98">
        <f t="shared" ref="F130:F173" si="117">SUM(G130:I130)</f>
        <v>0</v>
      </c>
      <c r="G130" s="111">
        <f t="shared" ref="G130:I130" si="118">SUM(G127:G129)</f>
        <v>0</v>
      </c>
      <c r="H130" s="21">
        <f t="shared" si="118"/>
        <v>0</v>
      </c>
      <c r="I130" s="21">
        <f t="shared" si="118"/>
        <v>0</v>
      </c>
      <c r="J130" s="84">
        <f t="shared" ref="J130" si="119">SUM(J127:J129)</f>
        <v>0</v>
      </c>
      <c r="K130" s="135">
        <f t="shared" si="71"/>
        <v>80900000</v>
      </c>
      <c r="L130" s="144">
        <f t="shared" si="116"/>
        <v>1</v>
      </c>
      <c r="M130" s="140" t="s">
        <v>88</v>
      </c>
      <c r="N130" s="67"/>
      <c r="O130" s="67"/>
      <c r="P130" s="67"/>
      <c r="Q130" s="67"/>
    </row>
    <row r="131" spans="1:21" ht="24" customHeight="1" x14ac:dyDescent="0.35">
      <c r="A131" s="241" t="s">
        <v>73</v>
      </c>
      <c r="B131" s="238" t="s">
        <v>101</v>
      </c>
      <c r="C131" s="18" t="s">
        <v>17</v>
      </c>
      <c r="D131" s="157">
        <v>6588235</v>
      </c>
      <c r="E131" s="99">
        <f t="shared" si="85"/>
        <v>0</v>
      </c>
      <c r="F131" s="102">
        <f t="shared" si="117"/>
        <v>0</v>
      </c>
      <c r="G131" s="158">
        <f t="shared" ref="G131" si="120">SUM(N134/17)*14</f>
        <v>0</v>
      </c>
      <c r="H131" s="159">
        <v>0</v>
      </c>
      <c r="I131" s="159">
        <v>0</v>
      </c>
      <c r="J131" s="157">
        <v>0</v>
      </c>
      <c r="K131" s="134">
        <f t="shared" si="71"/>
        <v>6588235</v>
      </c>
      <c r="L131" s="143">
        <f t="shared" si="116"/>
        <v>1</v>
      </c>
      <c r="M131" s="140" t="s">
        <v>88</v>
      </c>
      <c r="N131" s="67"/>
      <c r="O131" s="67"/>
      <c r="P131" s="67"/>
      <c r="Q131" s="67"/>
    </row>
    <row r="132" spans="1:21" ht="24" customHeight="1" x14ac:dyDescent="0.35">
      <c r="A132" s="242"/>
      <c r="B132" s="239"/>
      <c r="C132" s="18" t="s">
        <v>86</v>
      </c>
      <c r="D132" s="157">
        <v>941176</v>
      </c>
      <c r="E132" s="99">
        <f t="shared" ref="E132:E163" si="121">SUM(G132:J132)</f>
        <v>0</v>
      </c>
      <c r="F132" s="102">
        <f t="shared" si="117"/>
        <v>0</v>
      </c>
      <c r="G132" s="158">
        <f t="shared" ref="G132" si="122">SUM(N134/17)*2</f>
        <v>0</v>
      </c>
      <c r="H132" s="159">
        <v>0</v>
      </c>
      <c r="I132" s="159">
        <v>0</v>
      </c>
      <c r="J132" s="157">
        <v>0</v>
      </c>
      <c r="K132" s="134">
        <f t="shared" si="71"/>
        <v>941176</v>
      </c>
      <c r="L132" s="143">
        <f t="shared" si="116"/>
        <v>1</v>
      </c>
      <c r="M132" s="140" t="s">
        <v>88</v>
      </c>
      <c r="N132" s="67"/>
      <c r="O132" s="67"/>
      <c r="P132" s="67"/>
      <c r="Q132" s="67"/>
    </row>
    <row r="133" spans="1:21" ht="24" customHeight="1" x14ac:dyDescent="0.35">
      <c r="A133" s="242"/>
      <c r="B133" s="239"/>
      <c r="C133" s="18" t="s">
        <v>2</v>
      </c>
      <c r="D133" s="157">
        <v>470589</v>
      </c>
      <c r="E133" s="99">
        <f t="shared" si="121"/>
        <v>0</v>
      </c>
      <c r="F133" s="102">
        <f t="shared" si="117"/>
        <v>0</v>
      </c>
      <c r="G133" s="158">
        <f t="shared" ref="G133" si="123">SUM(N134/17)</f>
        <v>0</v>
      </c>
      <c r="H133" s="159">
        <v>0</v>
      </c>
      <c r="I133" s="159">
        <v>0</v>
      </c>
      <c r="J133" s="157">
        <v>0</v>
      </c>
      <c r="K133" s="134">
        <f t="shared" si="71"/>
        <v>470589</v>
      </c>
      <c r="L133" s="143">
        <f t="shared" si="116"/>
        <v>1</v>
      </c>
      <c r="M133" s="140" t="s">
        <v>88</v>
      </c>
      <c r="N133" s="67"/>
      <c r="O133" s="67"/>
      <c r="P133" s="67"/>
      <c r="Q133" s="67"/>
    </row>
    <row r="134" spans="1:21" ht="24" customHeight="1" x14ac:dyDescent="0.35">
      <c r="A134" s="243"/>
      <c r="B134" s="240"/>
      <c r="C134" s="20" t="s">
        <v>7</v>
      </c>
      <c r="D134" s="82">
        <f>SUM(D131:D133)</f>
        <v>8000000</v>
      </c>
      <c r="E134" s="100">
        <f t="shared" si="121"/>
        <v>0</v>
      </c>
      <c r="F134" s="98">
        <f t="shared" si="117"/>
        <v>0</v>
      </c>
      <c r="G134" s="111">
        <f t="shared" ref="G134:I134" si="124">SUM(G131:G133)</f>
        <v>0</v>
      </c>
      <c r="H134" s="21">
        <f t="shared" si="124"/>
        <v>0</v>
      </c>
      <c r="I134" s="21">
        <f t="shared" si="124"/>
        <v>0</v>
      </c>
      <c r="J134" s="84">
        <f t="shared" ref="J134" si="125">SUM(J131:J133)</f>
        <v>0</v>
      </c>
      <c r="K134" s="135">
        <f t="shared" si="71"/>
        <v>8000000</v>
      </c>
      <c r="L134" s="144">
        <f t="shared" si="116"/>
        <v>1</v>
      </c>
      <c r="M134" s="140" t="s">
        <v>88</v>
      </c>
      <c r="N134" s="67"/>
      <c r="O134" s="67"/>
      <c r="P134" s="67"/>
      <c r="Q134" s="67"/>
    </row>
    <row r="135" spans="1:21" ht="24" customHeight="1" x14ac:dyDescent="0.35">
      <c r="A135" s="244" t="s">
        <v>74</v>
      </c>
      <c r="B135" s="238" t="s">
        <v>101</v>
      </c>
      <c r="C135" s="18" t="s">
        <v>17</v>
      </c>
      <c r="D135" s="157">
        <v>337647059</v>
      </c>
      <c r="E135" s="99">
        <f t="shared" si="121"/>
        <v>46040912</v>
      </c>
      <c r="F135" s="102">
        <f t="shared" si="117"/>
        <v>0</v>
      </c>
      <c r="G135" s="158">
        <v>0</v>
      </c>
      <c r="H135" s="159">
        <v>0</v>
      </c>
      <c r="I135" s="159">
        <v>0</v>
      </c>
      <c r="J135" s="157">
        <v>46040912</v>
      </c>
      <c r="K135" s="134">
        <f t="shared" si="71"/>
        <v>383687971</v>
      </c>
      <c r="L135" s="143">
        <f t="shared" si="116"/>
        <v>0.88000428608693604</v>
      </c>
      <c r="M135" s="140" t="s">
        <v>88</v>
      </c>
      <c r="N135" s="67"/>
      <c r="O135" s="67"/>
      <c r="P135" s="67"/>
      <c r="Q135" s="67"/>
    </row>
    <row r="136" spans="1:21" ht="24" customHeight="1" x14ac:dyDescent="0.35">
      <c r="A136" s="245"/>
      <c r="B136" s="239"/>
      <c r="C136" s="18" t="s">
        <v>86</v>
      </c>
      <c r="D136" s="157">
        <v>48235294</v>
      </c>
      <c r="E136" s="97">
        <f t="shared" si="121"/>
        <v>24451717</v>
      </c>
      <c r="F136" s="102">
        <f t="shared" si="117"/>
        <v>0</v>
      </c>
      <c r="G136" s="158">
        <v>0</v>
      </c>
      <c r="H136" s="159">
        <v>0</v>
      </c>
      <c r="I136" s="159">
        <v>0</v>
      </c>
      <c r="J136" s="157">
        <v>24451717</v>
      </c>
      <c r="K136" s="134">
        <f t="shared" si="71"/>
        <v>72687011</v>
      </c>
      <c r="L136" s="143">
        <f t="shared" si="116"/>
        <v>0.66360266210423757</v>
      </c>
      <c r="M136" s="140" t="s">
        <v>88</v>
      </c>
      <c r="N136" s="67"/>
      <c r="O136" s="67"/>
      <c r="P136" s="67"/>
      <c r="Q136" s="67"/>
    </row>
    <row r="137" spans="1:21" ht="24" customHeight="1" x14ac:dyDescent="0.35">
      <c r="A137" s="245"/>
      <c r="B137" s="239"/>
      <c r="C137" s="18" t="s">
        <v>2</v>
      </c>
      <c r="D137" s="157">
        <v>24117647</v>
      </c>
      <c r="E137" s="97">
        <f t="shared" si="121"/>
        <v>32007371</v>
      </c>
      <c r="F137" s="102">
        <f t="shared" si="117"/>
        <v>0</v>
      </c>
      <c r="G137" s="158">
        <v>0</v>
      </c>
      <c r="H137" s="159">
        <v>0</v>
      </c>
      <c r="I137" s="159">
        <v>0</v>
      </c>
      <c r="J137" s="157">
        <v>32007371</v>
      </c>
      <c r="K137" s="134">
        <f t="shared" si="71"/>
        <v>56125018</v>
      </c>
      <c r="L137" s="143">
        <f t="shared" si="116"/>
        <v>0.42971294904529028</v>
      </c>
      <c r="M137" s="140" t="s">
        <v>88</v>
      </c>
      <c r="N137" s="67"/>
      <c r="O137" s="67"/>
      <c r="P137" s="67"/>
      <c r="Q137" s="67"/>
    </row>
    <row r="138" spans="1:21" ht="24" customHeight="1" x14ac:dyDescent="0.35">
      <c r="A138" s="246"/>
      <c r="B138" s="240"/>
      <c r="C138" s="20" t="s">
        <v>7</v>
      </c>
      <c r="D138" s="82">
        <f>SUM(D135:D137)</f>
        <v>410000000</v>
      </c>
      <c r="E138" s="98">
        <f t="shared" si="121"/>
        <v>102500000</v>
      </c>
      <c r="F138" s="98">
        <f t="shared" si="117"/>
        <v>0</v>
      </c>
      <c r="G138" s="112">
        <f t="shared" ref="G138:I138" si="126">SUM(G135:G137)</f>
        <v>0</v>
      </c>
      <c r="H138" s="30">
        <f t="shared" si="126"/>
        <v>0</v>
      </c>
      <c r="I138" s="30">
        <f t="shared" si="126"/>
        <v>0</v>
      </c>
      <c r="J138" s="82">
        <f t="shared" ref="J138" si="127">SUM(J135:J137)</f>
        <v>102500000</v>
      </c>
      <c r="K138" s="135">
        <f t="shared" si="71"/>
        <v>512500000</v>
      </c>
      <c r="L138" s="144">
        <f t="shared" si="116"/>
        <v>0.8</v>
      </c>
      <c r="M138" s="140" t="s">
        <v>88</v>
      </c>
      <c r="N138" s="71"/>
      <c r="O138" s="71"/>
      <c r="P138" s="71"/>
      <c r="Q138" s="67"/>
    </row>
    <row r="139" spans="1:21" ht="24" customHeight="1" x14ac:dyDescent="0.35">
      <c r="A139" s="244" t="s">
        <v>75</v>
      </c>
      <c r="B139" s="238" t="s">
        <v>101</v>
      </c>
      <c r="C139" s="18" t="s">
        <v>17</v>
      </c>
      <c r="D139" s="157">
        <v>195876470</v>
      </c>
      <c r="E139" s="97">
        <f t="shared" si="121"/>
        <v>0</v>
      </c>
      <c r="F139" s="102">
        <f t="shared" si="117"/>
        <v>0</v>
      </c>
      <c r="G139" s="158">
        <f t="shared" ref="G139" si="128">SUM(N142/17)*14</f>
        <v>0</v>
      </c>
      <c r="H139" s="159">
        <v>0</v>
      </c>
      <c r="I139" s="159">
        <v>0</v>
      </c>
      <c r="J139" s="157">
        <v>0</v>
      </c>
      <c r="K139" s="134">
        <f t="shared" si="71"/>
        <v>195876470</v>
      </c>
      <c r="L139" s="143">
        <f t="shared" si="116"/>
        <v>1</v>
      </c>
      <c r="M139" s="140" t="s">
        <v>88</v>
      </c>
      <c r="N139" s="67"/>
      <c r="O139" s="67"/>
      <c r="P139" s="67"/>
      <c r="Q139" s="67"/>
    </row>
    <row r="140" spans="1:21" ht="24" customHeight="1" x14ac:dyDescent="0.35">
      <c r="A140" s="245"/>
      <c r="B140" s="239"/>
      <c r="C140" s="18" t="s">
        <v>86</v>
      </c>
      <c r="D140" s="157">
        <v>27982354</v>
      </c>
      <c r="E140" s="97">
        <f t="shared" si="121"/>
        <v>0</v>
      </c>
      <c r="F140" s="102">
        <f t="shared" si="117"/>
        <v>0</v>
      </c>
      <c r="G140" s="158">
        <f t="shared" ref="G140" si="129">SUM(N142/17)*2</f>
        <v>0</v>
      </c>
      <c r="H140" s="159">
        <v>0</v>
      </c>
      <c r="I140" s="159">
        <v>0</v>
      </c>
      <c r="J140" s="157">
        <v>0</v>
      </c>
      <c r="K140" s="134">
        <f t="shared" si="71"/>
        <v>27982354</v>
      </c>
      <c r="L140" s="143">
        <f t="shared" si="116"/>
        <v>1</v>
      </c>
      <c r="M140" s="140" t="s">
        <v>88</v>
      </c>
      <c r="N140" s="67"/>
      <c r="O140" s="67"/>
      <c r="P140" s="67"/>
      <c r="Q140" s="67"/>
    </row>
    <row r="141" spans="1:21" ht="24" customHeight="1" x14ac:dyDescent="0.35">
      <c r="A141" s="245"/>
      <c r="B141" s="239"/>
      <c r="C141" s="18" t="s">
        <v>2</v>
      </c>
      <c r="D141" s="157">
        <v>13991176</v>
      </c>
      <c r="E141" s="97">
        <f t="shared" si="121"/>
        <v>0</v>
      </c>
      <c r="F141" s="102">
        <f t="shared" si="117"/>
        <v>0</v>
      </c>
      <c r="G141" s="158">
        <f t="shared" ref="G141" si="130">SUM(N142/17)</f>
        <v>0</v>
      </c>
      <c r="H141" s="159">
        <v>0</v>
      </c>
      <c r="I141" s="159">
        <v>0</v>
      </c>
      <c r="J141" s="157">
        <v>0</v>
      </c>
      <c r="K141" s="134">
        <f t="shared" si="71"/>
        <v>13991176</v>
      </c>
      <c r="L141" s="143">
        <f t="shared" si="116"/>
        <v>1</v>
      </c>
      <c r="M141" s="140" t="s">
        <v>88</v>
      </c>
      <c r="N141" s="67"/>
      <c r="O141" s="67"/>
      <c r="P141" s="67"/>
      <c r="Q141" s="67"/>
    </row>
    <row r="142" spans="1:21" ht="24" customHeight="1" x14ac:dyDescent="0.35">
      <c r="A142" s="246"/>
      <c r="B142" s="240"/>
      <c r="C142" s="20" t="s">
        <v>7</v>
      </c>
      <c r="D142" s="84">
        <f>SUM(D139:D141)</f>
        <v>237850000</v>
      </c>
      <c r="E142" s="98">
        <f t="shared" si="121"/>
        <v>0</v>
      </c>
      <c r="F142" s="98">
        <f t="shared" si="117"/>
        <v>0</v>
      </c>
      <c r="G142" s="112">
        <f t="shared" ref="G142:I142" si="131">SUM(G139:G141)</f>
        <v>0</v>
      </c>
      <c r="H142" s="30">
        <f t="shared" si="131"/>
        <v>0</v>
      </c>
      <c r="I142" s="30">
        <f t="shared" si="131"/>
        <v>0</v>
      </c>
      <c r="J142" s="82">
        <f t="shared" ref="J142" si="132">SUM(J139:J141)</f>
        <v>0</v>
      </c>
      <c r="K142" s="135">
        <f t="shared" si="71"/>
        <v>237850000</v>
      </c>
      <c r="L142" s="144">
        <f t="shared" si="116"/>
        <v>1</v>
      </c>
      <c r="M142" s="140" t="s">
        <v>88</v>
      </c>
      <c r="N142" s="67"/>
      <c r="O142" s="67"/>
      <c r="P142" s="67"/>
      <c r="Q142" s="67"/>
    </row>
    <row r="143" spans="1:21" ht="24" customHeight="1" x14ac:dyDescent="0.35">
      <c r="A143" s="244" t="s">
        <v>76</v>
      </c>
      <c r="B143" s="238" t="s">
        <v>101</v>
      </c>
      <c r="C143" s="18" t="s">
        <v>17</v>
      </c>
      <c r="D143" s="157">
        <v>124641177</v>
      </c>
      <c r="E143" s="102">
        <f t="shared" si="121"/>
        <v>110287689</v>
      </c>
      <c r="F143" s="102">
        <f t="shared" si="117"/>
        <v>0</v>
      </c>
      <c r="G143" s="158">
        <v>0</v>
      </c>
      <c r="H143" s="159">
        <v>0</v>
      </c>
      <c r="I143" s="159">
        <v>0</v>
      </c>
      <c r="J143" s="157">
        <v>110287689</v>
      </c>
      <c r="K143" s="134">
        <f t="shared" si="71"/>
        <v>234928866</v>
      </c>
      <c r="L143" s="143">
        <f t="shared" si="116"/>
        <v>0.53054858316133868</v>
      </c>
      <c r="M143" s="140" t="s">
        <v>88</v>
      </c>
      <c r="N143" s="67"/>
      <c r="O143" s="73"/>
      <c r="P143" s="67"/>
      <c r="Q143" s="67"/>
      <c r="U143" s="68"/>
    </row>
    <row r="144" spans="1:21" ht="24" customHeight="1" x14ac:dyDescent="0.35">
      <c r="A144" s="245"/>
      <c r="B144" s="239"/>
      <c r="C144" s="18" t="s">
        <v>86</v>
      </c>
      <c r="D144" s="157">
        <v>17805882</v>
      </c>
      <c r="E144" s="97">
        <f t="shared" si="121"/>
        <v>27401406</v>
      </c>
      <c r="F144" s="102">
        <f t="shared" si="117"/>
        <v>0</v>
      </c>
      <c r="G144" s="158">
        <v>0</v>
      </c>
      <c r="H144" s="159">
        <v>0</v>
      </c>
      <c r="I144" s="159">
        <v>0</v>
      </c>
      <c r="J144" s="157">
        <v>27401406</v>
      </c>
      <c r="K144" s="134">
        <f t="shared" si="71"/>
        <v>45207288</v>
      </c>
      <c r="L144" s="143">
        <f t="shared" si="116"/>
        <v>0.39387193498535017</v>
      </c>
      <c r="M144" s="140" t="s">
        <v>88</v>
      </c>
      <c r="N144" s="67"/>
      <c r="O144" s="73"/>
      <c r="P144" s="67"/>
      <c r="Q144" s="67"/>
      <c r="U144" s="68"/>
    </row>
    <row r="145" spans="1:21" ht="24" customHeight="1" x14ac:dyDescent="0.35">
      <c r="A145" s="245"/>
      <c r="B145" s="239"/>
      <c r="C145" s="18" t="s">
        <v>2</v>
      </c>
      <c r="D145" s="157">
        <v>8902941</v>
      </c>
      <c r="E145" s="97">
        <f t="shared" si="121"/>
        <v>30638096</v>
      </c>
      <c r="F145" s="102">
        <f t="shared" si="117"/>
        <v>0</v>
      </c>
      <c r="G145" s="158">
        <v>0</v>
      </c>
      <c r="H145" s="159">
        <v>0</v>
      </c>
      <c r="I145" s="159">
        <v>0</v>
      </c>
      <c r="J145" s="157">
        <v>30638096</v>
      </c>
      <c r="K145" s="134">
        <f t="shared" si="71"/>
        <v>39541037</v>
      </c>
      <c r="L145" s="143">
        <f t="shared" si="116"/>
        <v>0.22515699322706179</v>
      </c>
      <c r="M145" s="140" t="s">
        <v>88</v>
      </c>
      <c r="N145" s="67"/>
      <c r="O145" s="73"/>
      <c r="P145" s="67"/>
      <c r="Q145" s="67"/>
      <c r="U145" s="68"/>
    </row>
    <row r="146" spans="1:21" ht="24" customHeight="1" x14ac:dyDescent="0.35">
      <c r="A146" s="246"/>
      <c r="B146" s="240"/>
      <c r="C146" s="20" t="s">
        <v>7</v>
      </c>
      <c r="D146" s="84">
        <f>SUM(D143:D145)</f>
        <v>151350000</v>
      </c>
      <c r="E146" s="98">
        <f t="shared" si="121"/>
        <v>168327191</v>
      </c>
      <c r="F146" s="98">
        <f t="shared" si="117"/>
        <v>0</v>
      </c>
      <c r="G146" s="112">
        <f t="shared" ref="G146:I146" si="133">SUM(G143:G145)</f>
        <v>0</v>
      </c>
      <c r="H146" s="30">
        <f t="shared" si="133"/>
        <v>0</v>
      </c>
      <c r="I146" s="30">
        <f t="shared" si="133"/>
        <v>0</v>
      </c>
      <c r="J146" s="82">
        <f t="shared" ref="J146" si="134">SUM(J143:J145)</f>
        <v>168327191</v>
      </c>
      <c r="K146" s="135">
        <f t="shared" ref="K146:K173" si="135">SUM(D146,E146)</f>
        <v>319677191</v>
      </c>
      <c r="L146" s="144">
        <f t="shared" si="116"/>
        <v>0.47344635232358506</v>
      </c>
      <c r="M146" s="140" t="s">
        <v>88</v>
      </c>
      <c r="N146" s="71"/>
      <c r="O146" s="74"/>
      <c r="P146" s="71"/>
      <c r="Q146" s="67"/>
      <c r="U146" s="68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1068400000</v>
      </c>
      <c r="E147" s="101">
        <f t="shared" si="121"/>
        <v>377568764</v>
      </c>
      <c r="F147" s="101">
        <f t="shared" si="117"/>
        <v>0</v>
      </c>
      <c r="G147" s="113">
        <f t="shared" ref="G147:J147" si="136">SUM(G114,G118,G122,G126,G130,G134,G138,G142,G146)</f>
        <v>0</v>
      </c>
      <c r="H147" s="24">
        <f t="shared" si="136"/>
        <v>0</v>
      </c>
      <c r="I147" s="24">
        <f t="shared" si="136"/>
        <v>0</v>
      </c>
      <c r="J147" s="85">
        <f t="shared" si="136"/>
        <v>377568764</v>
      </c>
      <c r="K147" s="133">
        <f t="shared" si="135"/>
        <v>1445968764</v>
      </c>
      <c r="L147" s="145">
        <f t="shared" si="116"/>
        <v>0.73888179786434172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53" t="s">
        <v>77</v>
      </c>
      <c r="B148" s="253"/>
      <c r="C148" s="19" t="s">
        <v>17</v>
      </c>
      <c r="D148" s="86">
        <f>SUM(D152,D156,D161)</f>
        <v>658823530</v>
      </c>
      <c r="E148" s="103">
        <f t="shared" si="121"/>
        <v>116262976</v>
      </c>
      <c r="F148" s="121">
        <f t="shared" si="117"/>
        <v>0</v>
      </c>
      <c r="G148" s="114">
        <f>G152+G156+G161</f>
        <v>0</v>
      </c>
      <c r="H148" s="41">
        <f t="shared" ref="H148:J148" si="137">H152+H156+H161</f>
        <v>0</v>
      </c>
      <c r="I148" s="41">
        <f t="shared" si="137"/>
        <v>0</v>
      </c>
      <c r="J148" s="126">
        <f t="shared" si="137"/>
        <v>116262976</v>
      </c>
      <c r="K148" s="136">
        <f t="shared" si="135"/>
        <v>775086506</v>
      </c>
      <c r="L148" s="146">
        <f t="shared" si="116"/>
        <v>0.84999999987098218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54"/>
      <c r="B149" s="254"/>
      <c r="C149" s="19" t="s">
        <v>86</v>
      </c>
      <c r="D149" s="86">
        <f t="shared" ref="D149:D150" si="138">SUM(D153,D157,D162)</f>
        <v>94117647</v>
      </c>
      <c r="E149" s="103">
        <f t="shared" si="121"/>
        <v>40336135</v>
      </c>
      <c r="F149" s="121">
        <f t="shared" si="117"/>
        <v>0</v>
      </c>
      <c r="G149" s="114">
        <f t="shared" ref="G149:J149" si="139">G153+G157+G162</f>
        <v>0</v>
      </c>
      <c r="H149" s="41">
        <f t="shared" si="139"/>
        <v>0</v>
      </c>
      <c r="I149" s="41">
        <f t="shared" si="139"/>
        <v>0</v>
      </c>
      <c r="J149" s="126">
        <f t="shared" si="139"/>
        <v>40336135</v>
      </c>
      <c r="K149" s="136">
        <f t="shared" si="135"/>
        <v>134453782</v>
      </c>
      <c r="L149" s="146">
        <f t="shared" si="116"/>
        <v>0.69999999702500004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54"/>
      <c r="B150" s="254"/>
      <c r="C150" s="19" t="s">
        <v>2</v>
      </c>
      <c r="D150" s="86">
        <f t="shared" si="138"/>
        <v>47058823</v>
      </c>
      <c r="E150" s="103">
        <f t="shared" si="121"/>
        <v>47058823</v>
      </c>
      <c r="F150" s="121">
        <f t="shared" si="117"/>
        <v>0</v>
      </c>
      <c r="G150" s="114">
        <f t="shared" ref="G150:J150" si="140">G154+G158+G163</f>
        <v>0</v>
      </c>
      <c r="H150" s="41">
        <f t="shared" si="140"/>
        <v>0</v>
      </c>
      <c r="I150" s="41">
        <f t="shared" si="140"/>
        <v>0</v>
      </c>
      <c r="J150" s="126">
        <f t="shared" si="140"/>
        <v>47058823</v>
      </c>
      <c r="K150" s="136">
        <f t="shared" si="135"/>
        <v>94117646</v>
      </c>
      <c r="L150" s="146">
        <f t="shared" si="116"/>
        <v>0.5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55"/>
      <c r="B151" s="255"/>
      <c r="C151" s="32" t="s">
        <v>7</v>
      </c>
      <c r="D151" s="87">
        <f>SUM(D148:D150)</f>
        <v>800000000</v>
      </c>
      <c r="E151" s="104">
        <f t="shared" si="121"/>
        <v>203657934</v>
      </c>
      <c r="F151" s="104">
        <f t="shared" si="117"/>
        <v>0</v>
      </c>
      <c r="G151" s="115">
        <f>SUM(G148:G150)</f>
        <v>0</v>
      </c>
      <c r="H151" s="29">
        <f t="shared" ref="H151:I151" si="141">SUM(H148:H150)</f>
        <v>0</v>
      </c>
      <c r="I151" s="29">
        <f t="shared" si="141"/>
        <v>0</v>
      </c>
      <c r="J151" s="87">
        <f>SUM(J148:J150)</f>
        <v>203657934</v>
      </c>
      <c r="K151" s="137">
        <f t="shared" si="135"/>
        <v>1003657934</v>
      </c>
      <c r="L151" s="147">
        <f t="shared" si="116"/>
        <v>0.7970843181716929</v>
      </c>
      <c r="M151" s="140" t="s">
        <v>88</v>
      </c>
      <c r="N151" s="67"/>
      <c r="O151" s="67"/>
      <c r="P151" s="67"/>
      <c r="Q151" s="67"/>
    </row>
    <row r="152" spans="1:21" ht="24" customHeight="1" x14ac:dyDescent="0.35">
      <c r="A152" s="238" t="s">
        <v>78</v>
      </c>
      <c r="B152" s="238" t="s">
        <v>80</v>
      </c>
      <c r="C152" s="18" t="s">
        <v>17</v>
      </c>
      <c r="D152" s="157">
        <v>378741177</v>
      </c>
      <c r="E152" s="99">
        <f t="shared" si="121"/>
        <v>116262976</v>
      </c>
      <c r="F152" s="102">
        <f t="shared" si="117"/>
        <v>0</v>
      </c>
      <c r="G152" s="158">
        <f t="shared" ref="G152" si="142">SUM(N155/17)</f>
        <v>0</v>
      </c>
      <c r="H152" s="159">
        <v>0</v>
      </c>
      <c r="I152" s="159">
        <v>0</v>
      </c>
      <c r="J152" s="157">
        <v>116262976</v>
      </c>
      <c r="K152" s="134">
        <f t="shared" si="135"/>
        <v>495004153</v>
      </c>
      <c r="L152" s="143">
        <f t="shared" si="116"/>
        <v>0.76512727156856808</v>
      </c>
      <c r="M152" s="140" t="s">
        <v>88</v>
      </c>
      <c r="N152" s="67"/>
      <c r="O152" s="67"/>
      <c r="P152" s="67"/>
      <c r="Q152" s="67"/>
    </row>
    <row r="153" spans="1:21" ht="24" customHeight="1" x14ac:dyDescent="0.35">
      <c r="A153" s="239"/>
      <c r="B153" s="239"/>
      <c r="C153" s="18" t="s">
        <v>86</v>
      </c>
      <c r="D153" s="157">
        <v>54105882</v>
      </c>
      <c r="E153" s="99">
        <f t="shared" si="121"/>
        <v>40336135</v>
      </c>
      <c r="F153" s="102">
        <f t="shared" si="117"/>
        <v>0</v>
      </c>
      <c r="G153" s="158">
        <f t="shared" ref="G153" si="143">SUM(N155/17)*2</f>
        <v>0</v>
      </c>
      <c r="H153" s="159">
        <v>0</v>
      </c>
      <c r="I153" s="159">
        <v>0</v>
      </c>
      <c r="J153" s="157">
        <v>40336135</v>
      </c>
      <c r="K153" s="134">
        <f t="shared" si="135"/>
        <v>94442017</v>
      </c>
      <c r="L153" s="143">
        <f t="shared" si="116"/>
        <v>0.57290053430349752</v>
      </c>
      <c r="M153" s="140" t="s">
        <v>88</v>
      </c>
      <c r="N153" s="67"/>
      <c r="O153" s="67"/>
      <c r="P153" s="67"/>
      <c r="Q153" s="67"/>
    </row>
    <row r="154" spans="1:21" ht="24" customHeight="1" x14ac:dyDescent="0.35">
      <c r="A154" s="239"/>
      <c r="B154" s="239"/>
      <c r="C154" s="18" t="s">
        <v>2</v>
      </c>
      <c r="D154" s="157">
        <v>27052941</v>
      </c>
      <c r="E154" s="99">
        <f t="shared" si="121"/>
        <v>47058823</v>
      </c>
      <c r="F154" s="102">
        <f t="shared" si="117"/>
        <v>0</v>
      </c>
      <c r="G154" s="158">
        <f t="shared" ref="G154" si="144">SUM(N155/17)*14</f>
        <v>0</v>
      </c>
      <c r="H154" s="159">
        <v>0</v>
      </c>
      <c r="I154" s="159">
        <v>0</v>
      </c>
      <c r="J154" s="157">
        <v>47058823</v>
      </c>
      <c r="K154" s="134">
        <f t="shared" si="135"/>
        <v>74111764</v>
      </c>
      <c r="L154" s="143">
        <f t="shared" si="116"/>
        <v>0.36502897164881948</v>
      </c>
      <c r="M154" s="140" t="s">
        <v>88</v>
      </c>
      <c r="N154" s="67"/>
      <c r="O154" s="67"/>
      <c r="P154" s="67"/>
      <c r="Q154" s="67"/>
    </row>
    <row r="155" spans="1:21" ht="24" customHeight="1" x14ac:dyDescent="0.35">
      <c r="A155" s="240"/>
      <c r="B155" s="240"/>
      <c r="C155" s="20" t="s">
        <v>7</v>
      </c>
      <c r="D155" s="84">
        <f t="shared" ref="D155" si="145">SUM(D152:D154)</f>
        <v>459900000</v>
      </c>
      <c r="E155" s="100">
        <f t="shared" si="121"/>
        <v>203657934</v>
      </c>
      <c r="F155" s="98">
        <f t="shared" si="117"/>
        <v>0</v>
      </c>
      <c r="G155" s="111">
        <f t="shared" ref="G155:I155" si="146">SUM(G152:G154)</f>
        <v>0</v>
      </c>
      <c r="H155" s="21">
        <f t="shared" si="146"/>
        <v>0</v>
      </c>
      <c r="I155" s="21">
        <f t="shared" si="146"/>
        <v>0</v>
      </c>
      <c r="J155" s="84">
        <f t="shared" ref="J155" si="147">SUM(J152:J154)</f>
        <v>203657934</v>
      </c>
      <c r="K155" s="135">
        <f t="shared" si="135"/>
        <v>663557934</v>
      </c>
      <c r="L155" s="144">
        <f t="shared" si="116"/>
        <v>0.69308190955938442</v>
      </c>
      <c r="M155" s="140" t="s">
        <v>88</v>
      </c>
      <c r="N155" s="67"/>
      <c r="O155" s="67"/>
      <c r="P155" s="67"/>
      <c r="Q155" s="67"/>
    </row>
    <row r="156" spans="1:21" ht="24" customHeight="1" x14ac:dyDescent="0.35">
      <c r="A156" s="238" t="s">
        <v>79</v>
      </c>
      <c r="B156" s="238" t="s">
        <v>80</v>
      </c>
      <c r="C156" s="18" t="s">
        <v>17</v>
      </c>
      <c r="D156" s="157">
        <v>142800000</v>
      </c>
      <c r="E156" s="99">
        <f t="shared" si="121"/>
        <v>0</v>
      </c>
      <c r="F156" s="102">
        <f t="shared" si="117"/>
        <v>0</v>
      </c>
      <c r="G156" s="158">
        <f t="shared" ref="G156" si="148">SUM(N159/17)</f>
        <v>0</v>
      </c>
      <c r="H156" s="159">
        <v>0</v>
      </c>
      <c r="I156" s="159">
        <v>0</v>
      </c>
      <c r="J156" s="157">
        <v>0</v>
      </c>
      <c r="K156" s="134">
        <f t="shared" si="135"/>
        <v>142800000</v>
      </c>
      <c r="L156" s="143">
        <f t="shared" si="116"/>
        <v>1</v>
      </c>
      <c r="M156" s="140" t="s">
        <v>88</v>
      </c>
      <c r="N156" s="67"/>
      <c r="O156" s="67"/>
      <c r="P156" s="67"/>
      <c r="Q156" s="67"/>
    </row>
    <row r="157" spans="1:21" ht="24" customHeight="1" x14ac:dyDescent="0.35">
      <c r="A157" s="239"/>
      <c r="B157" s="239"/>
      <c r="C157" s="18" t="s">
        <v>86</v>
      </c>
      <c r="D157" s="157">
        <v>20400000</v>
      </c>
      <c r="E157" s="99">
        <f t="shared" si="121"/>
        <v>0</v>
      </c>
      <c r="F157" s="102">
        <f t="shared" si="117"/>
        <v>0</v>
      </c>
      <c r="G157" s="158">
        <f t="shared" ref="G157" si="149">SUM(N159/17)*2</f>
        <v>0</v>
      </c>
      <c r="H157" s="159">
        <v>0</v>
      </c>
      <c r="I157" s="159">
        <v>0</v>
      </c>
      <c r="J157" s="157">
        <v>0</v>
      </c>
      <c r="K157" s="134">
        <f t="shared" si="135"/>
        <v>20400000</v>
      </c>
      <c r="L157" s="143">
        <f t="shared" si="116"/>
        <v>1</v>
      </c>
      <c r="M157" s="140" t="s">
        <v>88</v>
      </c>
      <c r="N157" s="67"/>
      <c r="O157" s="67"/>
      <c r="P157" s="67"/>
      <c r="Q157" s="67"/>
    </row>
    <row r="158" spans="1:21" ht="24" customHeight="1" x14ac:dyDescent="0.35">
      <c r="A158" s="239"/>
      <c r="B158" s="239"/>
      <c r="C158" s="18" t="s">
        <v>2</v>
      </c>
      <c r="D158" s="157">
        <v>10200000</v>
      </c>
      <c r="E158" s="99">
        <f t="shared" si="121"/>
        <v>0</v>
      </c>
      <c r="F158" s="102">
        <f t="shared" si="117"/>
        <v>0</v>
      </c>
      <c r="G158" s="158">
        <f t="shared" ref="G158" si="150">SUM(N159/17)*14</f>
        <v>0</v>
      </c>
      <c r="H158" s="159">
        <v>0</v>
      </c>
      <c r="I158" s="159">
        <v>0</v>
      </c>
      <c r="J158" s="157">
        <v>0</v>
      </c>
      <c r="K158" s="134">
        <f t="shared" si="135"/>
        <v>10200000</v>
      </c>
      <c r="L158" s="143">
        <f t="shared" si="116"/>
        <v>1</v>
      </c>
      <c r="M158" s="140" t="s">
        <v>88</v>
      </c>
      <c r="N158" s="67"/>
      <c r="O158" s="67"/>
      <c r="P158" s="67"/>
      <c r="Q158" s="67"/>
    </row>
    <row r="159" spans="1:21" ht="24" customHeight="1" x14ac:dyDescent="0.35">
      <c r="A159" s="240"/>
      <c r="B159" s="240"/>
      <c r="C159" s="20" t="s">
        <v>7</v>
      </c>
      <c r="D159" s="84">
        <f>SUM(D156:D158)</f>
        <v>173400000</v>
      </c>
      <c r="E159" s="100">
        <f t="shared" si="121"/>
        <v>0</v>
      </c>
      <c r="F159" s="98">
        <f t="shared" si="117"/>
        <v>0</v>
      </c>
      <c r="G159" s="111">
        <f t="shared" ref="G159:I159" si="151">SUM(G156:G158)</f>
        <v>0</v>
      </c>
      <c r="H159" s="21">
        <f t="shared" si="151"/>
        <v>0</v>
      </c>
      <c r="I159" s="21">
        <f t="shared" si="151"/>
        <v>0</v>
      </c>
      <c r="J159" s="84">
        <f t="shared" ref="J159" si="152">SUM(J156:J158)</f>
        <v>0</v>
      </c>
      <c r="K159" s="135">
        <f t="shared" si="135"/>
        <v>173400000</v>
      </c>
      <c r="L159" s="144">
        <f t="shared" si="116"/>
        <v>1</v>
      </c>
      <c r="M159" s="140" t="s">
        <v>88</v>
      </c>
      <c r="N159" s="67"/>
      <c r="O159" s="67"/>
      <c r="P159" s="67"/>
      <c r="Q159" s="67"/>
    </row>
    <row r="160" spans="1:21" ht="24" customHeight="1" x14ac:dyDescent="0.35">
      <c r="A160" s="17" t="s">
        <v>38</v>
      </c>
      <c r="B160" s="25"/>
      <c r="C160" s="23"/>
      <c r="D160" s="85">
        <f>SUM(D155,D159)</f>
        <v>633300000</v>
      </c>
      <c r="E160" s="101">
        <f t="shared" si="121"/>
        <v>203657934</v>
      </c>
      <c r="F160" s="101">
        <f t="shared" si="117"/>
        <v>0</v>
      </c>
      <c r="G160" s="113">
        <f t="shared" ref="G160:J160" si="153">SUM(G155,G159)</f>
        <v>0</v>
      </c>
      <c r="H160" s="24">
        <f t="shared" si="153"/>
        <v>0</v>
      </c>
      <c r="I160" s="24">
        <f t="shared" si="153"/>
        <v>0</v>
      </c>
      <c r="J160" s="85">
        <f t="shared" si="153"/>
        <v>203657934</v>
      </c>
      <c r="K160" s="133">
        <f t="shared" si="135"/>
        <v>836957934</v>
      </c>
      <c r="L160" s="145">
        <f t="shared" si="116"/>
        <v>0.75666885308479559</v>
      </c>
      <c r="M160" s="140" t="s">
        <v>88</v>
      </c>
      <c r="N160" s="67"/>
      <c r="O160" s="67"/>
      <c r="P160" s="67"/>
      <c r="Q160" s="67"/>
    </row>
    <row r="161" spans="1:17" ht="24" customHeight="1" x14ac:dyDescent="0.35">
      <c r="A161" s="238" t="s">
        <v>82</v>
      </c>
      <c r="B161" s="238" t="s">
        <v>81</v>
      </c>
      <c r="C161" s="18" t="s">
        <v>17</v>
      </c>
      <c r="D161" s="157">
        <v>137282353</v>
      </c>
      <c r="E161" s="99">
        <f t="shared" si="121"/>
        <v>0</v>
      </c>
      <c r="F161" s="102">
        <f t="shared" si="117"/>
        <v>0</v>
      </c>
      <c r="G161" s="158">
        <f t="shared" ref="G161" si="154">SUM(N164/17)</f>
        <v>0</v>
      </c>
      <c r="H161" s="159">
        <v>0</v>
      </c>
      <c r="I161" s="159">
        <v>0</v>
      </c>
      <c r="J161" s="157">
        <v>0</v>
      </c>
      <c r="K161" s="134">
        <f t="shared" si="135"/>
        <v>137282353</v>
      </c>
      <c r="L161" s="143">
        <f t="shared" ref="L161:L177" si="155">SUM(D161/K161)</f>
        <v>1</v>
      </c>
      <c r="M161" s="140" t="s">
        <v>88</v>
      </c>
      <c r="N161" s="67"/>
      <c r="O161" s="67"/>
      <c r="P161" s="67"/>
      <c r="Q161" s="67"/>
    </row>
    <row r="162" spans="1:17" ht="24" customHeight="1" x14ac:dyDescent="0.35">
      <c r="A162" s="239"/>
      <c r="B162" s="239"/>
      <c r="C162" s="18" t="s">
        <v>86</v>
      </c>
      <c r="D162" s="157">
        <v>19611765</v>
      </c>
      <c r="E162" s="99">
        <f t="shared" si="121"/>
        <v>0</v>
      </c>
      <c r="F162" s="102">
        <f t="shared" si="117"/>
        <v>0</v>
      </c>
      <c r="G162" s="158">
        <f t="shared" ref="G162" si="156">SUM(N164/17)*2</f>
        <v>0</v>
      </c>
      <c r="H162" s="159">
        <v>0</v>
      </c>
      <c r="I162" s="159">
        <v>0</v>
      </c>
      <c r="J162" s="157">
        <v>0</v>
      </c>
      <c r="K162" s="134">
        <f t="shared" si="135"/>
        <v>19611765</v>
      </c>
      <c r="L162" s="143">
        <f t="shared" si="155"/>
        <v>1</v>
      </c>
      <c r="M162" s="140" t="s">
        <v>88</v>
      </c>
      <c r="N162" s="67"/>
      <c r="O162" s="67"/>
      <c r="P162" s="67"/>
      <c r="Q162" s="67"/>
    </row>
    <row r="163" spans="1:17" ht="24" customHeight="1" x14ac:dyDescent="0.35">
      <c r="A163" s="239"/>
      <c r="B163" s="239"/>
      <c r="C163" s="18" t="s">
        <v>2</v>
      </c>
      <c r="D163" s="157">
        <v>9805882</v>
      </c>
      <c r="E163" s="99">
        <f t="shared" si="121"/>
        <v>0</v>
      </c>
      <c r="F163" s="102">
        <f t="shared" si="117"/>
        <v>0</v>
      </c>
      <c r="G163" s="158">
        <f t="shared" ref="G163" si="157">SUM(N164/17)*14</f>
        <v>0</v>
      </c>
      <c r="H163" s="159">
        <v>0</v>
      </c>
      <c r="I163" s="159">
        <v>0</v>
      </c>
      <c r="J163" s="157">
        <v>0</v>
      </c>
      <c r="K163" s="134">
        <f t="shared" si="135"/>
        <v>9805882</v>
      </c>
      <c r="L163" s="143">
        <f t="shared" si="155"/>
        <v>1</v>
      </c>
      <c r="M163" s="140" t="s">
        <v>88</v>
      </c>
      <c r="N163" s="67"/>
      <c r="O163" s="67"/>
      <c r="P163" s="67"/>
      <c r="Q163" s="67"/>
    </row>
    <row r="164" spans="1:17" ht="24" customHeight="1" x14ac:dyDescent="0.35">
      <c r="A164" s="240"/>
      <c r="B164" s="240"/>
      <c r="C164" s="20" t="s">
        <v>7</v>
      </c>
      <c r="D164" s="84">
        <f>SUM(D161:D163)</f>
        <v>166700000</v>
      </c>
      <c r="E164" s="100">
        <f t="shared" ref="E164:E173" si="158">SUM(G164:J164)</f>
        <v>0</v>
      </c>
      <c r="F164" s="98">
        <f t="shared" si="117"/>
        <v>0</v>
      </c>
      <c r="G164" s="111">
        <f t="shared" ref="G164:I164" si="159">SUM(G161:G163)</f>
        <v>0</v>
      </c>
      <c r="H164" s="21">
        <f t="shared" si="159"/>
        <v>0</v>
      </c>
      <c r="I164" s="21">
        <f t="shared" si="159"/>
        <v>0</v>
      </c>
      <c r="J164" s="84">
        <f t="shared" ref="J164" si="160">SUM(J161:J163)</f>
        <v>0</v>
      </c>
      <c r="K164" s="135">
        <f t="shared" si="135"/>
        <v>166700000</v>
      </c>
      <c r="L164" s="143">
        <f t="shared" si="155"/>
        <v>1</v>
      </c>
      <c r="M164" s="140" t="s">
        <v>88</v>
      </c>
      <c r="N164" s="67"/>
      <c r="O164" s="67"/>
      <c r="P164" s="67"/>
      <c r="Q164" s="67"/>
    </row>
    <row r="165" spans="1:17" ht="24" customHeight="1" x14ac:dyDescent="0.35">
      <c r="A165" s="17" t="s">
        <v>39</v>
      </c>
      <c r="B165" s="17"/>
      <c r="C165" s="23"/>
      <c r="D165" s="88">
        <f>SUM(D164)</f>
        <v>166700000</v>
      </c>
      <c r="E165" s="101">
        <f t="shared" si="158"/>
        <v>0</v>
      </c>
      <c r="F165" s="101">
        <f t="shared" si="117"/>
        <v>0</v>
      </c>
      <c r="G165" s="116">
        <f t="shared" ref="G165:J165" si="161">SUM(G164)</f>
        <v>0</v>
      </c>
      <c r="H165" s="42">
        <f t="shared" si="161"/>
        <v>0</v>
      </c>
      <c r="I165" s="42">
        <f t="shared" si="161"/>
        <v>0</v>
      </c>
      <c r="J165" s="88">
        <f t="shared" si="161"/>
        <v>0</v>
      </c>
      <c r="K165" s="133">
        <f t="shared" si="135"/>
        <v>166700000</v>
      </c>
      <c r="L165" s="145">
        <f t="shared" si="155"/>
        <v>1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53" t="s">
        <v>40</v>
      </c>
      <c r="B166" s="253"/>
      <c r="C166" s="37" t="s">
        <v>17</v>
      </c>
      <c r="D166" s="89">
        <f>SUM(D170)</f>
        <v>131323988</v>
      </c>
      <c r="E166" s="103">
        <f t="shared" si="158"/>
        <v>23174822</v>
      </c>
      <c r="F166" s="121">
        <f t="shared" si="117"/>
        <v>23174822</v>
      </c>
      <c r="G166" s="117">
        <f>G170</f>
        <v>23174822</v>
      </c>
      <c r="H166" s="52">
        <f t="shared" ref="H166:J166" si="162">H170</f>
        <v>0</v>
      </c>
      <c r="I166" s="52">
        <f t="shared" si="162"/>
        <v>0</v>
      </c>
      <c r="J166" s="89">
        <f t="shared" si="162"/>
        <v>0</v>
      </c>
      <c r="K166" s="136">
        <f t="shared" si="135"/>
        <v>154498810</v>
      </c>
      <c r="L166" s="148">
        <f t="shared" si="155"/>
        <v>0.84999999676372917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54"/>
      <c r="B167" s="254"/>
      <c r="C167" s="37" t="s">
        <v>86</v>
      </c>
      <c r="D167" s="89">
        <f t="shared" ref="D167:D168" si="163">SUM(D171)</f>
        <v>18760570</v>
      </c>
      <c r="E167" s="103">
        <f t="shared" si="158"/>
        <v>8040245</v>
      </c>
      <c r="F167" s="121">
        <f t="shared" si="117"/>
        <v>8040245</v>
      </c>
      <c r="G167" s="118">
        <f t="shared" ref="G167:J167" si="164">G171</f>
        <v>8040245</v>
      </c>
      <c r="H167" s="53">
        <f t="shared" si="164"/>
        <v>0</v>
      </c>
      <c r="I167" s="53">
        <f t="shared" si="164"/>
        <v>0</v>
      </c>
      <c r="J167" s="89">
        <f t="shared" si="164"/>
        <v>0</v>
      </c>
      <c r="K167" s="136">
        <f t="shared" si="135"/>
        <v>26800815</v>
      </c>
      <c r="L167" s="148">
        <f t="shared" si="155"/>
        <v>0.69999998134385089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54"/>
      <c r="B168" s="254"/>
      <c r="C168" s="37" t="s">
        <v>2</v>
      </c>
      <c r="D168" s="89">
        <f t="shared" si="163"/>
        <v>9380285</v>
      </c>
      <c r="E168" s="103">
        <f t="shared" si="158"/>
        <v>9380285</v>
      </c>
      <c r="F168" s="121">
        <f t="shared" si="117"/>
        <v>9380285</v>
      </c>
      <c r="G168" s="118">
        <f t="shared" ref="G168:J168" si="165">G172</f>
        <v>9380285</v>
      </c>
      <c r="H168" s="53">
        <f t="shared" si="165"/>
        <v>0</v>
      </c>
      <c r="I168" s="53">
        <f t="shared" si="165"/>
        <v>0</v>
      </c>
      <c r="J168" s="89">
        <f t="shared" si="165"/>
        <v>0</v>
      </c>
      <c r="K168" s="136">
        <f t="shared" si="135"/>
        <v>18760570</v>
      </c>
      <c r="L168" s="148">
        <f t="shared" si="155"/>
        <v>0.5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55"/>
      <c r="B169" s="255"/>
      <c r="C169" s="38" t="s">
        <v>7</v>
      </c>
      <c r="D169" s="90">
        <f t="shared" ref="D169" si="166">SUM(D166:D168)</f>
        <v>159464843</v>
      </c>
      <c r="E169" s="104">
        <f t="shared" si="158"/>
        <v>40595352</v>
      </c>
      <c r="F169" s="104">
        <f t="shared" si="117"/>
        <v>40595352</v>
      </c>
      <c r="G169" s="119">
        <f>SUM(G166:G168)</f>
        <v>40595352</v>
      </c>
      <c r="H169" s="39">
        <f t="shared" ref="H169:I169" si="167">SUM(H166:H168)</f>
        <v>0</v>
      </c>
      <c r="I169" s="39">
        <f t="shared" si="167"/>
        <v>0</v>
      </c>
      <c r="J169" s="90">
        <f>SUM(J166:J168)</f>
        <v>0</v>
      </c>
      <c r="K169" s="137">
        <f t="shared" si="135"/>
        <v>200060195</v>
      </c>
      <c r="L169" s="147">
        <f t="shared" si="155"/>
        <v>0.79708431254903056</v>
      </c>
      <c r="M169" s="140" t="s">
        <v>88</v>
      </c>
      <c r="N169" s="67"/>
      <c r="O169" s="67"/>
      <c r="P169" s="67"/>
      <c r="Q169" s="67"/>
    </row>
    <row r="170" spans="1:17" ht="24" customHeight="1" x14ac:dyDescent="0.35">
      <c r="A170" s="256" t="s">
        <v>83</v>
      </c>
      <c r="B170" s="256" t="s">
        <v>84</v>
      </c>
      <c r="C170" s="40" t="s">
        <v>17</v>
      </c>
      <c r="D170" s="153">
        <v>131323988</v>
      </c>
      <c r="E170" s="99">
        <f t="shared" si="158"/>
        <v>23174822</v>
      </c>
      <c r="F170" s="102">
        <f t="shared" si="117"/>
        <v>23174822</v>
      </c>
      <c r="G170" s="154">
        <v>23174822</v>
      </c>
      <c r="H170" s="155">
        <v>0</v>
      </c>
      <c r="I170" s="155">
        <v>0</v>
      </c>
      <c r="J170" s="156">
        <v>0</v>
      </c>
      <c r="K170" s="134">
        <f t="shared" si="135"/>
        <v>154498810</v>
      </c>
      <c r="L170" s="149">
        <f t="shared" si="155"/>
        <v>0.84999999676372917</v>
      </c>
      <c r="M170" s="140" t="s">
        <v>88</v>
      </c>
      <c r="N170" s="67"/>
      <c r="O170" s="67"/>
      <c r="P170" s="67"/>
      <c r="Q170" s="67"/>
    </row>
    <row r="171" spans="1:17" ht="24" customHeight="1" x14ac:dyDescent="0.35">
      <c r="A171" s="257"/>
      <c r="B171" s="257"/>
      <c r="C171" s="40" t="s">
        <v>86</v>
      </c>
      <c r="D171" s="153">
        <v>18760570</v>
      </c>
      <c r="E171" s="99">
        <f t="shared" si="158"/>
        <v>8040245</v>
      </c>
      <c r="F171" s="102">
        <f t="shared" si="117"/>
        <v>8040245</v>
      </c>
      <c r="G171" s="154">
        <v>8040245</v>
      </c>
      <c r="H171" s="155">
        <v>0</v>
      </c>
      <c r="I171" s="155">
        <v>0</v>
      </c>
      <c r="J171" s="156">
        <v>0</v>
      </c>
      <c r="K171" s="134">
        <f t="shared" si="135"/>
        <v>26800815</v>
      </c>
      <c r="L171" s="149">
        <f t="shared" si="155"/>
        <v>0.69999998134385089</v>
      </c>
      <c r="M171" s="140" t="s">
        <v>88</v>
      </c>
      <c r="N171" s="67"/>
      <c r="O171" s="67"/>
      <c r="P171" s="67"/>
      <c r="Q171" s="67"/>
    </row>
    <row r="172" spans="1:17" ht="24" customHeight="1" x14ac:dyDescent="0.35">
      <c r="A172" s="257"/>
      <c r="B172" s="257"/>
      <c r="C172" s="40" t="s">
        <v>2</v>
      </c>
      <c r="D172" s="153">
        <v>9380285</v>
      </c>
      <c r="E172" s="99">
        <f t="shared" si="158"/>
        <v>9380285</v>
      </c>
      <c r="F172" s="102">
        <f t="shared" si="117"/>
        <v>9380285</v>
      </c>
      <c r="G172" s="154">
        <v>9380285</v>
      </c>
      <c r="H172" s="155">
        <v>0</v>
      </c>
      <c r="I172" s="155">
        <v>0</v>
      </c>
      <c r="J172" s="156">
        <v>0</v>
      </c>
      <c r="K172" s="134">
        <f t="shared" si="135"/>
        <v>18760570</v>
      </c>
      <c r="L172" s="149">
        <f t="shared" si="155"/>
        <v>0.5</v>
      </c>
      <c r="M172" s="140" t="s">
        <v>88</v>
      </c>
      <c r="N172" s="67"/>
      <c r="O172" s="67"/>
      <c r="P172" s="67"/>
      <c r="Q172" s="67"/>
    </row>
    <row r="173" spans="1:17" ht="24" customHeight="1" x14ac:dyDescent="0.35">
      <c r="A173" s="258"/>
      <c r="B173" s="258"/>
      <c r="C173" s="20" t="s">
        <v>7</v>
      </c>
      <c r="D173" s="82">
        <f>D170+D171+D172</f>
        <v>159464843</v>
      </c>
      <c r="E173" s="100">
        <f t="shared" si="158"/>
        <v>40595352</v>
      </c>
      <c r="F173" s="98">
        <f t="shared" si="117"/>
        <v>40595352</v>
      </c>
      <c r="G173" s="108">
        <f>SUM(G170:G172)</f>
        <v>40595352</v>
      </c>
      <c r="H173" s="22">
        <f t="shared" ref="H173:I173" si="168">SUM(H170:H172)</f>
        <v>0</v>
      </c>
      <c r="I173" s="22">
        <f t="shared" si="168"/>
        <v>0</v>
      </c>
      <c r="J173" s="124">
        <f>SUM(J170:J172)</f>
        <v>0</v>
      </c>
      <c r="K173" s="135">
        <f t="shared" si="135"/>
        <v>200060195</v>
      </c>
      <c r="L173" s="144">
        <f t="shared" si="155"/>
        <v>0.79708431254903056</v>
      </c>
      <c r="M173" s="140" t="s">
        <v>88</v>
      </c>
      <c r="N173" s="67"/>
      <c r="O173" s="67"/>
      <c r="P173" s="67"/>
      <c r="Q173" s="67"/>
    </row>
    <row r="174" spans="1:17" ht="24" customHeight="1" x14ac:dyDescent="0.35">
      <c r="A174" s="232" t="s">
        <v>41</v>
      </c>
      <c r="B174" s="233"/>
      <c r="C174" s="28" t="s">
        <v>17</v>
      </c>
      <c r="D174" s="91">
        <f>SUM(D5,D13,D148,D166)</f>
        <v>6566199420</v>
      </c>
      <c r="E174" s="105">
        <f t="shared" ref="E174:I174" si="169">SUM(E5,E13,E148,E166)</f>
        <v>1158741076</v>
      </c>
      <c r="F174" s="105">
        <f t="shared" si="169"/>
        <v>23174822</v>
      </c>
      <c r="G174" s="92">
        <f t="shared" si="169"/>
        <v>23174822</v>
      </c>
      <c r="H174" s="35">
        <f t="shared" si="169"/>
        <v>0</v>
      </c>
      <c r="I174" s="35">
        <f t="shared" si="169"/>
        <v>0</v>
      </c>
      <c r="J174" s="91">
        <f>SUM(J5,J13,J148,J166)</f>
        <v>1135566254</v>
      </c>
      <c r="K174" s="105">
        <f>SUM(K5,K13,K148,K166)</f>
        <v>7724940496</v>
      </c>
      <c r="L174" s="142">
        <f t="shared" si="155"/>
        <v>0.84999999979287866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34"/>
      <c r="B175" s="235"/>
      <c r="C175" s="28" t="s">
        <v>86</v>
      </c>
      <c r="D175" s="91">
        <f t="shared" ref="D175:J175" si="170">SUM(D6,D14,D149,D167)</f>
        <v>938028489</v>
      </c>
      <c r="E175" s="105">
        <f t="shared" si="170"/>
        <v>402012212</v>
      </c>
      <c r="F175" s="105">
        <f t="shared" si="170"/>
        <v>8040245</v>
      </c>
      <c r="G175" s="92">
        <f t="shared" si="170"/>
        <v>8040245</v>
      </c>
      <c r="H175" s="35">
        <f t="shared" si="170"/>
        <v>0</v>
      </c>
      <c r="I175" s="35">
        <f t="shared" si="170"/>
        <v>0</v>
      </c>
      <c r="J175" s="91">
        <f t="shared" si="170"/>
        <v>393971967</v>
      </c>
      <c r="K175" s="105">
        <f t="shared" ref="K175" si="171">SUM(K6,K14,K149,K167)</f>
        <v>1340040701</v>
      </c>
      <c r="L175" s="142">
        <f t="shared" si="155"/>
        <v>0.69999999873138186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34"/>
      <c r="B176" s="235"/>
      <c r="C176" s="28" t="s">
        <v>2</v>
      </c>
      <c r="D176" s="91">
        <f t="shared" ref="D176:J176" si="172">SUM(D7,D15,D150,D168)</f>
        <v>469014244</v>
      </c>
      <c r="E176" s="105">
        <f t="shared" si="172"/>
        <v>469014244</v>
      </c>
      <c r="F176" s="105">
        <f t="shared" si="172"/>
        <v>9380285</v>
      </c>
      <c r="G176" s="92">
        <f t="shared" si="172"/>
        <v>9380285</v>
      </c>
      <c r="H176" s="35">
        <f t="shared" si="172"/>
        <v>0</v>
      </c>
      <c r="I176" s="35">
        <f t="shared" si="172"/>
        <v>0</v>
      </c>
      <c r="J176" s="91">
        <f t="shared" si="172"/>
        <v>459633959</v>
      </c>
      <c r="K176" s="105">
        <f t="shared" ref="K176" si="173">SUM(K7,K15,K150,K168)</f>
        <v>938028488</v>
      </c>
      <c r="L176" s="142">
        <f t="shared" si="155"/>
        <v>0.5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36"/>
      <c r="B177" s="237"/>
      <c r="C177" s="28" t="s">
        <v>7</v>
      </c>
      <c r="D177" s="91">
        <f t="shared" ref="D177:J177" si="174">SUM(D8,D16,D151,D169)</f>
        <v>7973242153</v>
      </c>
      <c r="E177" s="106">
        <f t="shared" si="174"/>
        <v>2029767532</v>
      </c>
      <c r="F177" s="106">
        <f t="shared" si="174"/>
        <v>40595352</v>
      </c>
      <c r="G177" s="92">
        <f t="shared" si="174"/>
        <v>40595352</v>
      </c>
      <c r="H177" s="35">
        <f t="shared" si="174"/>
        <v>0</v>
      </c>
      <c r="I177" s="35">
        <f t="shared" si="174"/>
        <v>0</v>
      </c>
      <c r="J177" s="91">
        <f t="shared" si="174"/>
        <v>1989172180</v>
      </c>
      <c r="K177" s="106">
        <f>SUM(K8,K16,K151,K169)</f>
        <v>10003009685</v>
      </c>
      <c r="L177" s="150">
        <f t="shared" si="155"/>
        <v>0.79708431802842949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ht="29" x14ac:dyDescent="0.35">
      <c r="C181" s="65" t="s">
        <v>103</v>
      </c>
      <c r="D181" s="78">
        <v>2396900000</v>
      </c>
    </row>
    <row r="183" spans="1:17" x14ac:dyDescent="0.35">
      <c r="D183" s="55">
        <f>SUM(D64,D84,D88,D105,D118,D126,D130,D134)</f>
        <v>428558921</v>
      </c>
    </row>
    <row r="185" spans="1:17" x14ac:dyDescent="0.35">
      <c r="D185" s="55">
        <f>SUM(D181,D183)</f>
        <v>2825458921</v>
      </c>
    </row>
  </sheetData>
  <mergeCells count="88">
    <mergeCell ref="A2:M2"/>
    <mergeCell ref="J3:J4"/>
    <mergeCell ref="F3:I3"/>
    <mergeCell ref="K3:K4"/>
    <mergeCell ref="L3:L4"/>
    <mergeCell ref="B13:B16"/>
    <mergeCell ref="A13:A16"/>
    <mergeCell ref="B33:B36"/>
    <mergeCell ref="A5:A8"/>
    <mergeCell ref="B5:B8"/>
    <mergeCell ref="B9:B12"/>
    <mergeCell ref="A9:A12"/>
    <mergeCell ref="A33:A36"/>
    <mergeCell ref="B17:B20"/>
    <mergeCell ref="B21:B24"/>
    <mergeCell ref="B25:B28"/>
    <mergeCell ref="B29:B32"/>
    <mergeCell ref="A170:A173"/>
    <mergeCell ref="B170:B173"/>
    <mergeCell ref="A152:A155"/>
    <mergeCell ref="B152:B155"/>
    <mergeCell ref="A156:A159"/>
    <mergeCell ref="B156:B159"/>
    <mergeCell ref="A161:A164"/>
    <mergeCell ref="B161:B164"/>
    <mergeCell ref="A53:A56"/>
    <mergeCell ref="A148:A151"/>
    <mergeCell ref="B148:B151"/>
    <mergeCell ref="A166:A169"/>
    <mergeCell ref="B166:B169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123:A126"/>
    <mergeCell ref="A37:A40"/>
    <mergeCell ref="A41:A44"/>
    <mergeCell ref="A45:A48"/>
    <mergeCell ref="A49:A52"/>
    <mergeCell ref="A17:A20"/>
    <mergeCell ref="A21:A24"/>
    <mergeCell ref="A25:A28"/>
    <mergeCell ref="A29:A32"/>
    <mergeCell ref="A127:A130"/>
    <mergeCell ref="A98:A101"/>
    <mergeCell ref="A102:A105"/>
    <mergeCell ref="B98:B101"/>
    <mergeCell ref="B102:B105"/>
    <mergeCell ref="A106:A109"/>
    <mergeCell ref="B106:B109"/>
    <mergeCell ref="B37:B40"/>
    <mergeCell ref="B127:B130"/>
    <mergeCell ref="B123:B126"/>
    <mergeCell ref="B119:B122"/>
    <mergeCell ref="B115:B118"/>
    <mergeCell ref="B111:B114"/>
    <mergeCell ref="B93:B96"/>
    <mergeCell ref="B89:B92"/>
    <mergeCell ref="B85:B88"/>
    <mergeCell ref="B81:B84"/>
    <mergeCell ref="B77:B80"/>
    <mergeCell ref="B57:B60"/>
    <mergeCell ref="B53:B56"/>
    <mergeCell ref="B49:B52"/>
    <mergeCell ref="B45:B48"/>
    <mergeCell ref="B41:B44"/>
    <mergeCell ref="A174:B177"/>
    <mergeCell ref="B73:B76"/>
    <mergeCell ref="B69:B72"/>
    <mergeCell ref="B65:B68"/>
    <mergeCell ref="B61:B64"/>
    <mergeCell ref="A131:A134"/>
    <mergeCell ref="A135:A138"/>
    <mergeCell ref="A139:A142"/>
    <mergeCell ref="A143:A146"/>
    <mergeCell ref="B143:B146"/>
    <mergeCell ref="B139:B142"/>
    <mergeCell ref="B135:B138"/>
    <mergeCell ref="B131:B134"/>
    <mergeCell ref="A111:A114"/>
    <mergeCell ref="A115:A118"/>
    <mergeCell ref="A119:A122"/>
  </mergeCells>
  <phoneticPr fontId="1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230E-007A-4FEC-B56D-7BC9A9082EDA}">
  <sheetPr>
    <tabColor rgb="FFFF0000"/>
  </sheetPr>
  <dimension ref="A1:U187"/>
  <sheetViews>
    <sheetView zoomScaleNormal="100" workbookViewId="0">
      <pane xSplit="3" ySplit="4" topLeftCell="H95" activePane="bottomRight" state="frozen"/>
      <selection pane="topRight" activeCell="D1" sqref="D1"/>
      <selection pane="bottomLeft" activeCell="A5" sqref="A5"/>
      <selection pane="bottomRight" activeCell="I145" sqref="I145"/>
    </sheetView>
  </sheetViews>
  <sheetFormatPr defaultColWidth="9.08984375" defaultRowHeight="14.5" x14ac:dyDescent="0.35"/>
  <cols>
    <col min="1" max="1" width="17" style="65" customWidth="1"/>
    <col min="2" max="2" width="14.6328125" style="65" customWidth="1"/>
    <col min="3" max="3" width="23.08984375" style="65" customWidth="1"/>
    <col min="4" max="4" width="16" style="55" customWidth="1"/>
    <col min="5" max="5" width="16" style="31" customWidth="1"/>
    <col min="6" max="6" width="13.6328125" style="31" customWidth="1"/>
    <col min="7" max="7" width="15.54296875" style="66" customWidth="1"/>
    <col min="8" max="8" width="13.54296875" style="66" customWidth="1"/>
    <col min="9" max="9" width="9.36328125" style="66" customWidth="1"/>
    <col min="10" max="10" width="17.90625" style="67" customWidth="1"/>
    <col min="11" max="11" width="18.453125" style="67" customWidth="1"/>
    <col min="12" max="12" width="12.08984375" style="59" customWidth="1"/>
    <col min="13" max="13" width="12.632812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6328125" style="59" customWidth="1"/>
    <col min="18" max="18" width="14.54296875" style="59" customWidth="1"/>
    <col min="19" max="20" width="9.08984375" style="59"/>
    <col min="21" max="21" width="14.54296875" style="59" bestFit="1" customWidth="1"/>
    <col min="22" max="16384" width="9.08984375" style="59"/>
  </cols>
  <sheetData>
    <row r="1" spans="1:13" ht="25.25" customHeight="1" x14ac:dyDescent="0.35">
      <c r="A1" s="54" t="s">
        <v>102</v>
      </c>
    </row>
    <row r="2" spans="1:13" ht="26.4" customHeight="1" thickBot="1" x14ac:dyDescent="0.4">
      <c r="A2" s="262" t="s">
        <v>32</v>
      </c>
      <c r="B2" s="262"/>
      <c r="C2" s="262"/>
      <c r="D2" s="262"/>
      <c r="E2" s="263"/>
      <c r="F2" s="262"/>
      <c r="G2" s="262"/>
      <c r="H2" s="262"/>
      <c r="I2" s="262"/>
      <c r="J2" s="262"/>
      <c r="K2" s="263"/>
      <c r="L2" s="263"/>
      <c r="M2" s="262"/>
    </row>
    <row r="3" spans="1:13" ht="38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5" t="s">
        <v>91</v>
      </c>
      <c r="G3" s="266"/>
      <c r="H3" s="266"/>
      <c r="I3" s="267"/>
      <c r="J3" s="264" t="s">
        <v>98</v>
      </c>
      <c r="K3" s="268" t="s">
        <v>99</v>
      </c>
      <c r="L3" s="270" t="s">
        <v>33</v>
      </c>
      <c r="M3" s="138" t="s">
        <v>87</v>
      </c>
    </row>
    <row r="4" spans="1:13" ht="24" customHeight="1" x14ac:dyDescent="0.35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64"/>
      <c r="K4" s="269"/>
      <c r="L4" s="271"/>
      <c r="M4" s="139"/>
    </row>
    <row r="5" spans="1:13" ht="24" customHeight="1" x14ac:dyDescent="0.35">
      <c r="A5" s="259" t="s">
        <v>42</v>
      </c>
      <c r="B5" s="259" t="s">
        <v>43</v>
      </c>
      <c r="C5" s="26" t="s">
        <v>17</v>
      </c>
      <c r="D5" s="80">
        <f t="shared" ref="D5:D6" si="0">SUM(D9)</f>
        <v>0</v>
      </c>
      <c r="E5" s="95">
        <f>SUM(F5,J5)</f>
        <v>0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0</v>
      </c>
      <c r="K5" s="95">
        <f>SUM(D5:E5)</f>
        <v>0</v>
      </c>
      <c r="L5" s="141" t="e">
        <f t="shared" ref="L5:L32" si="1">SUM(D5/K5)</f>
        <v>#DIV/0!</v>
      </c>
      <c r="M5" s="140" t="s">
        <v>88</v>
      </c>
    </row>
    <row r="6" spans="1:13" ht="24" customHeight="1" x14ac:dyDescent="0.35">
      <c r="A6" s="260"/>
      <c r="B6" s="260"/>
      <c r="C6" s="26" t="s">
        <v>86</v>
      </c>
      <c r="D6" s="80">
        <f t="shared" si="0"/>
        <v>0</v>
      </c>
      <c r="E6" s="95">
        <f t="shared" ref="E6:E7" si="2">SUM(F6,J6)</f>
        <v>0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0</v>
      </c>
      <c r="K6" s="95">
        <f t="shared" ref="K6:K7" si="5">SUM(D6:E6)</f>
        <v>0</v>
      </c>
      <c r="L6" s="141" t="e">
        <f t="shared" si="1"/>
        <v>#DIV/0!</v>
      </c>
      <c r="M6" s="140" t="s">
        <v>88</v>
      </c>
    </row>
    <row r="7" spans="1:13" ht="24" customHeight="1" x14ac:dyDescent="0.35">
      <c r="A7" s="260"/>
      <c r="B7" s="260"/>
      <c r="C7" s="26" t="s">
        <v>2</v>
      </c>
      <c r="D7" s="80">
        <f>SUM(D11)</f>
        <v>0</v>
      </c>
      <c r="E7" s="95">
        <f t="shared" si="2"/>
        <v>0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0</v>
      </c>
      <c r="K7" s="95">
        <f t="shared" si="5"/>
        <v>0</v>
      </c>
      <c r="L7" s="141" t="e">
        <f t="shared" si="1"/>
        <v>#DIV/0!</v>
      </c>
      <c r="M7" s="140" t="s">
        <v>88</v>
      </c>
    </row>
    <row r="8" spans="1:13" ht="24" customHeight="1" x14ac:dyDescent="0.35">
      <c r="A8" s="261"/>
      <c r="B8" s="261"/>
      <c r="C8" s="28" t="s">
        <v>7</v>
      </c>
      <c r="D8" s="81">
        <f>SUM(D5:D7)</f>
        <v>0</v>
      </c>
      <c r="E8" s="96">
        <f t="shared" ref="E8:E71" si="6">SUM(G8:J8)</f>
        <v>0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0</v>
      </c>
      <c r="K8" s="105">
        <f>SUM(D8,G8,J8)</f>
        <v>0</v>
      </c>
      <c r="L8" s="142" t="e">
        <f t="shared" si="1"/>
        <v>#DIV/0!</v>
      </c>
      <c r="M8" s="140" t="s">
        <v>88</v>
      </c>
    </row>
    <row r="9" spans="1:13" ht="24" customHeight="1" x14ac:dyDescent="0.35">
      <c r="A9" s="244" t="s">
        <v>44</v>
      </c>
      <c r="B9" s="244" t="s">
        <v>43</v>
      </c>
      <c r="C9" s="36" t="s">
        <v>17</v>
      </c>
      <c r="D9" s="151"/>
      <c r="E9" s="97">
        <f t="shared" si="6"/>
        <v>0</v>
      </c>
      <c r="F9" s="97">
        <f t="shared" si="7"/>
        <v>0</v>
      </c>
      <c r="G9" s="154"/>
      <c r="H9" s="155"/>
      <c r="I9" s="155"/>
      <c r="J9" s="152"/>
      <c r="K9" s="127">
        <f t="shared" ref="K9:K11" si="9">SUM(D9,G9,J9)</f>
        <v>0</v>
      </c>
      <c r="L9" s="143" t="e">
        <f t="shared" si="1"/>
        <v>#DIV/0!</v>
      </c>
      <c r="M9" s="140" t="s">
        <v>88</v>
      </c>
    </row>
    <row r="10" spans="1:13" ht="24" customHeight="1" x14ac:dyDescent="0.35">
      <c r="A10" s="245"/>
      <c r="B10" s="245"/>
      <c r="C10" s="36" t="s">
        <v>86</v>
      </c>
      <c r="D10" s="152"/>
      <c r="E10" s="97">
        <f t="shared" si="6"/>
        <v>0</v>
      </c>
      <c r="F10" s="97">
        <f t="shared" si="7"/>
        <v>0</v>
      </c>
      <c r="G10" s="154"/>
      <c r="H10" s="155"/>
      <c r="I10" s="155"/>
      <c r="J10" s="156"/>
      <c r="K10" s="127">
        <f t="shared" si="9"/>
        <v>0</v>
      </c>
      <c r="L10" s="143" t="e">
        <f t="shared" si="1"/>
        <v>#DIV/0!</v>
      </c>
      <c r="M10" s="140" t="s">
        <v>88</v>
      </c>
    </row>
    <row r="11" spans="1:13" ht="24" customHeight="1" x14ac:dyDescent="0.35">
      <c r="A11" s="245"/>
      <c r="B11" s="245"/>
      <c r="C11" s="36" t="s">
        <v>2</v>
      </c>
      <c r="D11" s="153"/>
      <c r="E11" s="97">
        <f t="shared" si="6"/>
        <v>0</v>
      </c>
      <c r="F11" s="97">
        <f t="shared" si="7"/>
        <v>0</v>
      </c>
      <c r="G11" s="154"/>
      <c r="H11" s="155"/>
      <c r="I11" s="155"/>
      <c r="J11" s="156"/>
      <c r="K11" s="127">
        <f t="shared" si="9"/>
        <v>0</v>
      </c>
      <c r="L11" s="143" t="e">
        <f t="shared" si="1"/>
        <v>#DIV/0!</v>
      </c>
      <c r="M11" s="140" t="s">
        <v>88</v>
      </c>
    </row>
    <row r="12" spans="1:13" ht="24" customHeight="1" x14ac:dyDescent="0.35">
      <c r="A12" s="246"/>
      <c r="B12" s="246"/>
      <c r="C12" s="50" t="s">
        <v>7</v>
      </c>
      <c r="D12" s="82">
        <f>SUM(D9:D11)</f>
        <v>0</v>
      </c>
      <c r="E12" s="98">
        <f t="shared" si="6"/>
        <v>0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0</v>
      </c>
      <c r="K12" s="128">
        <f>SUM(D12,G12,J12)</f>
        <v>0</v>
      </c>
      <c r="L12" s="144" t="e">
        <f t="shared" si="1"/>
        <v>#DIV/0!</v>
      </c>
      <c r="M12" s="140" t="s">
        <v>88</v>
      </c>
    </row>
    <row r="13" spans="1:13" ht="24" customHeight="1" x14ac:dyDescent="0.35">
      <c r="A13" s="259" t="s">
        <v>34</v>
      </c>
      <c r="B13" s="259"/>
      <c r="C13" s="26" t="s">
        <v>17</v>
      </c>
      <c r="D13" s="83">
        <f>SUM(D17,D21,D25,D29,D33,D37,D41,D45,D49,D53,D57,D61,D65,D69,D73,D77,D81,D85,D89,D93,D98,D102,D106,D111,D115,D119,D123,D127,D131,D135,D139,D143)</f>
        <v>0</v>
      </c>
      <c r="E13" s="95">
        <f t="shared" si="6"/>
        <v>0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0</v>
      </c>
      <c r="K13" s="129">
        <f>SUM(D13,G13,J13)</f>
        <v>0</v>
      </c>
      <c r="L13" s="141" t="e">
        <f t="shared" si="1"/>
        <v>#DIV/0!</v>
      </c>
      <c r="M13" s="140" t="s">
        <v>88</v>
      </c>
    </row>
    <row r="14" spans="1:13" ht="24" customHeight="1" x14ac:dyDescent="0.35">
      <c r="A14" s="260"/>
      <c r="B14" s="260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0</v>
      </c>
      <c r="E14" s="95">
        <f t="shared" si="6"/>
        <v>0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0</v>
      </c>
      <c r="K14" s="129">
        <f>SUM(D14,G14,J14)</f>
        <v>0</v>
      </c>
      <c r="L14" s="141" t="e">
        <f t="shared" si="1"/>
        <v>#DIV/0!</v>
      </c>
      <c r="M14" s="140" t="s">
        <v>88</v>
      </c>
    </row>
    <row r="15" spans="1:13" ht="24" customHeight="1" x14ac:dyDescent="0.35">
      <c r="A15" s="260"/>
      <c r="B15" s="260"/>
      <c r="C15" s="26" t="s">
        <v>2</v>
      </c>
      <c r="D15" s="83">
        <f t="shared" si="12"/>
        <v>0</v>
      </c>
      <c r="E15" s="95">
        <f t="shared" si="6"/>
        <v>0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0</v>
      </c>
      <c r="K15" s="129">
        <f>SUM(D15,G15,J15)</f>
        <v>0</v>
      </c>
      <c r="L15" s="141" t="e">
        <f t="shared" si="1"/>
        <v>#DIV/0!</v>
      </c>
      <c r="M15" s="140" t="s">
        <v>88</v>
      </c>
    </row>
    <row r="16" spans="1:13" ht="24" customHeight="1" x14ac:dyDescent="0.35">
      <c r="A16" s="261"/>
      <c r="B16" s="261"/>
      <c r="C16" s="28" t="s">
        <v>7</v>
      </c>
      <c r="D16" s="81">
        <f>SUM(D13:D15)</f>
        <v>0</v>
      </c>
      <c r="E16" s="96">
        <f t="shared" si="6"/>
        <v>0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0</v>
      </c>
      <c r="K16" s="130">
        <f t="shared" si="13"/>
        <v>0</v>
      </c>
      <c r="L16" s="142" t="e">
        <f t="shared" si="1"/>
        <v>#DIV/0!</v>
      </c>
      <c r="M16" s="140" t="s">
        <v>88</v>
      </c>
    </row>
    <row r="17" spans="1:16" ht="24" customHeight="1" x14ac:dyDescent="0.35">
      <c r="A17" s="238" t="s">
        <v>45</v>
      </c>
      <c r="B17" s="238" t="s">
        <v>43</v>
      </c>
      <c r="C17" s="18" t="s">
        <v>17</v>
      </c>
      <c r="D17" s="157"/>
      <c r="E17" s="99">
        <f t="shared" si="6"/>
        <v>0</v>
      </c>
      <c r="F17" s="102">
        <f t="shared" si="7"/>
        <v>0</v>
      </c>
      <c r="G17" s="158"/>
      <c r="H17" s="159"/>
      <c r="I17" s="159"/>
      <c r="J17" s="157"/>
      <c r="K17" s="131">
        <f>SUM(D17,E17)</f>
        <v>0</v>
      </c>
      <c r="L17" s="143" t="e">
        <f t="shared" si="1"/>
        <v>#DIV/0!</v>
      </c>
      <c r="M17" s="140" t="s">
        <v>88</v>
      </c>
      <c r="N17" s="66"/>
      <c r="O17" s="68"/>
    </row>
    <row r="18" spans="1:16" ht="24" customHeight="1" x14ac:dyDescent="0.35">
      <c r="A18" s="239"/>
      <c r="B18" s="239"/>
      <c r="C18" s="18" t="s">
        <v>86</v>
      </c>
      <c r="D18" s="157"/>
      <c r="E18" s="99">
        <f t="shared" si="6"/>
        <v>0</v>
      </c>
      <c r="F18" s="102">
        <f t="shared" si="7"/>
        <v>0</v>
      </c>
      <c r="G18" s="158"/>
      <c r="H18" s="159"/>
      <c r="I18" s="159"/>
      <c r="J18" s="157"/>
      <c r="K18" s="131">
        <f t="shared" ref="K18:K81" si="14">SUM(D18,E18)</f>
        <v>0</v>
      </c>
      <c r="L18" s="143" t="e">
        <f t="shared" si="1"/>
        <v>#DIV/0!</v>
      </c>
      <c r="M18" s="140" t="s">
        <v>88</v>
      </c>
      <c r="N18" s="66"/>
      <c r="O18" s="68"/>
    </row>
    <row r="19" spans="1:16" ht="24" customHeight="1" x14ac:dyDescent="0.35">
      <c r="A19" s="239"/>
      <c r="B19" s="239"/>
      <c r="C19" s="18" t="s">
        <v>2</v>
      </c>
      <c r="D19" s="157"/>
      <c r="E19" s="99">
        <f t="shared" si="6"/>
        <v>0</v>
      </c>
      <c r="F19" s="102">
        <f t="shared" si="7"/>
        <v>0</v>
      </c>
      <c r="G19" s="158"/>
      <c r="H19" s="159"/>
      <c r="I19" s="159"/>
      <c r="J19" s="157"/>
      <c r="K19" s="131">
        <f t="shared" si="14"/>
        <v>0</v>
      </c>
      <c r="L19" s="143" t="e">
        <f t="shared" si="1"/>
        <v>#DIV/0!</v>
      </c>
      <c r="M19" s="140" t="s">
        <v>88</v>
      </c>
      <c r="O19" s="68"/>
    </row>
    <row r="20" spans="1:16" ht="24" customHeight="1" x14ac:dyDescent="0.35">
      <c r="A20" s="240"/>
      <c r="B20" s="240"/>
      <c r="C20" s="20" t="s">
        <v>7</v>
      </c>
      <c r="D20" s="84">
        <f>SUM(D17:D19)</f>
        <v>0</v>
      </c>
      <c r="E20" s="100">
        <f t="shared" si="6"/>
        <v>0</v>
      </c>
      <c r="F20" s="98">
        <f t="shared" si="7"/>
        <v>0</v>
      </c>
      <c r="G20" s="111">
        <f t="shared" ref="G20:J20" si="15">SUM(G17:G19)</f>
        <v>0</v>
      </c>
      <c r="H20" s="21">
        <f t="shared" si="15"/>
        <v>0</v>
      </c>
      <c r="I20" s="21">
        <f t="shared" si="15"/>
        <v>0</v>
      </c>
      <c r="J20" s="84">
        <f t="shared" si="15"/>
        <v>0</v>
      </c>
      <c r="K20" s="132">
        <f t="shared" si="14"/>
        <v>0</v>
      </c>
      <c r="L20" s="144" t="e">
        <f t="shared" si="1"/>
        <v>#DIV/0!</v>
      </c>
      <c r="M20" s="140" t="s">
        <v>88</v>
      </c>
      <c r="O20" s="68"/>
    </row>
    <row r="21" spans="1:16" ht="24" customHeight="1" x14ac:dyDescent="0.35">
      <c r="A21" s="238" t="s">
        <v>46</v>
      </c>
      <c r="B21" s="238" t="s">
        <v>43</v>
      </c>
      <c r="C21" s="18" t="s">
        <v>17</v>
      </c>
      <c r="D21" s="157"/>
      <c r="E21" s="99">
        <f t="shared" si="6"/>
        <v>0</v>
      </c>
      <c r="F21" s="102">
        <f t="shared" si="7"/>
        <v>0</v>
      </c>
      <c r="G21" s="158"/>
      <c r="H21" s="159"/>
      <c r="I21" s="159"/>
      <c r="J21" s="157"/>
      <c r="K21" s="131">
        <f t="shared" si="14"/>
        <v>0</v>
      </c>
      <c r="L21" s="143" t="e">
        <f t="shared" si="1"/>
        <v>#DIV/0!</v>
      </c>
      <c r="M21" s="140" t="s">
        <v>88</v>
      </c>
      <c r="O21" s="69"/>
    </row>
    <row r="22" spans="1:16" ht="24" customHeight="1" x14ac:dyDescent="0.35">
      <c r="A22" s="239"/>
      <c r="B22" s="239"/>
      <c r="C22" s="18" t="s">
        <v>86</v>
      </c>
      <c r="D22" s="157"/>
      <c r="E22" s="99">
        <f t="shared" si="6"/>
        <v>0</v>
      </c>
      <c r="F22" s="102">
        <f t="shared" si="7"/>
        <v>0</v>
      </c>
      <c r="G22" s="158"/>
      <c r="H22" s="159"/>
      <c r="I22" s="159"/>
      <c r="J22" s="157"/>
      <c r="K22" s="131">
        <f t="shared" si="14"/>
        <v>0</v>
      </c>
      <c r="L22" s="143" t="e">
        <f t="shared" si="1"/>
        <v>#DIV/0!</v>
      </c>
      <c r="M22" s="140" t="s">
        <v>88</v>
      </c>
    </row>
    <row r="23" spans="1:16" ht="24" customHeight="1" x14ac:dyDescent="0.35">
      <c r="A23" s="239"/>
      <c r="B23" s="239"/>
      <c r="C23" s="18" t="s">
        <v>2</v>
      </c>
      <c r="D23" s="157"/>
      <c r="E23" s="99">
        <f t="shared" si="6"/>
        <v>0</v>
      </c>
      <c r="F23" s="102">
        <f t="shared" si="7"/>
        <v>0</v>
      </c>
      <c r="G23" s="158"/>
      <c r="H23" s="159"/>
      <c r="I23" s="159"/>
      <c r="J23" s="157"/>
      <c r="K23" s="131">
        <f t="shared" si="14"/>
        <v>0</v>
      </c>
      <c r="L23" s="143" t="e">
        <f t="shared" si="1"/>
        <v>#DIV/0!</v>
      </c>
      <c r="M23" s="140" t="s">
        <v>88</v>
      </c>
    </row>
    <row r="24" spans="1:16" ht="24" customHeight="1" x14ac:dyDescent="0.35">
      <c r="A24" s="240"/>
      <c r="B24" s="240"/>
      <c r="C24" s="20" t="s">
        <v>7</v>
      </c>
      <c r="D24" s="84">
        <f>SUM(D21:D23)</f>
        <v>0</v>
      </c>
      <c r="E24" s="100">
        <f t="shared" si="6"/>
        <v>0</v>
      </c>
      <c r="F24" s="98">
        <f t="shared" si="7"/>
        <v>0</v>
      </c>
      <c r="G24" s="111">
        <f t="shared" ref="G24:I24" si="16">SUM(G21:G23)</f>
        <v>0</v>
      </c>
      <c r="H24" s="21">
        <f t="shared" si="16"/>
        <v>0</v>
      </c>
      <c r="I24" s="21">
        <f t="shared" si="16"/>
        <v>0</v>
      </c>
      <c r="J24" s="161">
        <f>J21+J22+J23</f>
        <v>0</v>
      </c>
      <c r="K24" s="132">
        <f t="shared" si="14"/>
        <v>0</v>
      </c>
      <c r="L24" s="144" t="e">
        <f t="shared" si="1"/>
        <v>#DIV/0!</v>
      </c>
      <c r="M24" s="140" t="s">
        <v>88</v>
      </c>
    </row>
    <row r="25" spans="1:16" ht="24" customHeight="1" x14ac:dyDescent="0.35">
      <c r="A25" s="238" t="s">
        <v>47</v>
      </c>
      <c r="B25" s="238" t="s">
        <v>43</v>
      </c>
      <c r="C25" s="18" t="s">
        <v>17</v>
      </c>
      <c r="D25" s="157"/>
      <c r="E25" s="99">
        <f t="shared" si="6"/>
        <v>0</v>
      </c>
      <c r="F25" s="102">
        <f t="shared" si="7"/>
        <v>0</v>
      </c>
      <c r="G25" s="158"/>
      <c r="H25" s="159"/>
      <c r="I25" s="159"/>
      <c r="J25" s="157"/>
      <c r="K25" s="131">
        <f t="shared" si="14"/>
        <v>0</v>
      </c>
      <c r="L25" s="143" t="e">
        <f t="shared" si="1"/>
        <v>#DIV/0!</v>
      </c>
      <c r="M25" s="140" t="s">
        <v>88</v>
      </c>
    </row>
    <row r="26" spans="1:16" ht="24" customHeight="1" x14ac:dyDescent="0.35">
      <c r="A26" s="239"/>
      <c r="B26" s="239"/>
      <c r="C26" s="18" t="s">
        <v>86</v>
      </c>
      <c r="D26" s="157"/>
      <c r="E26" s="99">
        <f t="shared" si="6"/>
        <v>0</v>
      </c>
      <c r="F26" s="102">
        <f t="shared" si="7"/>
        <v>0</v>
      </c>
      <c r="G26" s="158"/>
      <c r="H26" s="159"/>
      <c r="I26" s="159"/>
      <c r="J26" s="157"/>
      <c r="K26" s="131">
        <f t="shared" si="14"/>
        <v>0</v>
      </c>
      <c r="L26" s="143" t="e">
        <f t="shared" si="1"/>
        <v>#DIV/0!</v>
      </c>
      <c r="M26" s="140" t="s">
        <v>88</v>
      </c>
    </row>
    <row r="27" spans="1:16" ht="24" customHeight="1" x14ac:dyDescent="0.35">
      <c r="A27" s="239"/>
      <c r="B27" s="239"/>
      <c r="C27" s="18" t="s">
        <v>2</v>
      </c>
      <c r="D27" s="157"/>
      <c r="E27" s="99">
        <f t="shared" si="6"/>
        <v>0</v>
      </c>
      <c r="F27" s="102">
        <f t="shared" si="7"/>
        <v>0</v>
      </c>
      <c r="G27" s="158"/>
      <c r="H27" s="159"/>
      <c r="I27" s="159"/>
      <c r="J27" s="157"/>
      <c r="K27" s="131">
        <f t="shared" si="14"/>
        <v>0</v>
      </c>
      <c r="L27" s="143" t="e">
        <f t="shared" si="1"/>
        <v>#DIV/0!</v>
      </c>
      <c r="M27" s="140" t="s">
        <v>88</v>
      </c>
    </row>
    <row r="28" spans="1:16" ht="24" customHeight="1" x14ac:dyDescent="0.35">
      <c r="A28" s="240"/>
      <c r="B28" s="240"/>
      <c r="C28" s="20" t="s">
        <v>7</v>
      </c>
      <c r="D28" s="84">
        <f>SUM(D25:D27)</f>
        <v>0</v>
      </c>
      <c r="E28" s="100">
        <f t="shared" si="6"/>
        <v>0</v>
      </c>
      <c r="F28" s="98">
        <f t="shared" si="7"/>
        <v>0</v>
      </c>
      <c r="G28" s="111">
        <f t="shared" ref="G28:I28" si="17">SUM(G25:G27)</f>
        <v>0</v>
      </c>
      <c r="H28" s="21">
        <f t="shared" si="17"/>
        <v>0</v>
      </c>
      <c r="I28" s="21">
        <f t="shared" si="17"/>
        <v>0</v>
      </c>
      <c r="J28" s="161">
        <f>J25+J26+J27</f>
        <v>0</v>
      </c>
      <c r="K28" s="132">
        <f t="shared" si="14"/>
        <v>0</v>
      </c>
      <c r="L28" s="144" t="e">
        <f t="shared" si="1"/>
        <v>#DIV/0!</v>
      </c>
      <c r="M28" s="140" t="s">
        <v>88</v>
      </c>
    </row>
    <row r="29" spans="1:16" ht="24" customHeight="1" x14ac:dyDescent="0.35">
      <c r="A29" s="244" t="s">
        <v>48</v>
      </c>
      <c r="B29" s="238" t="s">
        <v>43</v>
      </c>
      <c r="C29" s="18" t="s">
        <v>17</v>
      </c>
      <c r="D29" s="157"/>
      <c r="E29" s="99">
        <f t="shared" si="6"/>
        <v>0</v>
      </c>
      <c r="F29" s="102">
        <f t="shared" si="7"/>
        <v>0</v>
      </c>
      <c r="G29" s="158"/>
      <c r="H29" s="159"/>
      <c r="I29" s="159"/>
      <c r="J29" s="157"/>
      <c r="K29" s="131">
        <f t="shared" si="14"/>
        <v>0</v>
      </c>
      <c r="L29" s="143" t="e">
        <f t="shared" si="1"/>
        <v>#DIV/0!</v>
      </c>
      <c r="M29" s="140" t="s">
        <v>88</v>
      </c>
      <c r="N29" s="67"/>
      <c r="P29" s="67"/>
    </row>
    <row r="30" spans="1:16" ht="24" customHeight="1" x14ac:dyDescent="0.35">
      <c r="A30" s="245"/>
      <c r="B30" s="239"/>
      <c r="C30" s="18" t="s">
        <v>86</v>
      </c>
      <c r="D30" s="157"/>
      <c r="E30" s="99">
        <f t="shared" si="6"/>
        <v>0</v>
      </c>
      <c r="F30" s="102">
        <f t="shared" si="7"/>
        <v>0</v>
      </c>
      <c r="G30" s="158"/>
      <c r="H30" s="159"/>
      <c r="I30" s="159"/>
      <c r="J30" s="157"/>
      <c r="K30" s="131">
        <f t="shared" si="14"/>
        <v>0</v>
      </c>
      <c r="L30" s="143" t="e">
        <f t="shared" si="1"/>
        <v>#DIV/0!</v>
      </c>
      <c r="M30" s="140" t="s">
        <v>88</v>
      </c>
      <c r="N30" s="67"/>
      <c r="P30" s="67"/>
    </row>
    <row r="31" spans="1:16" ht="24" customHeight="1" x14ac:dyDescent="0.35">
      <c r="A31" s="245"/>
      <c r="B31" s="239"/>
      <c r="C31" s="36" t="s">
        <v>2</v>
      </c>
      <c r="D31" s="157"/>
      <c r="E31" s="99">
        <f t="shared" si="6"/>
        <v>0</v>
      </c>
      <c r="F31" s="102">
        <f t="shared" si="7"/>
        <v>0</v>
      </c>
      <c r="G31" s="158"/>
      <c r="H31" s="159"/>
      <c r="I31" s="159"/>
      <c r="J31" s="157"/>
      <c r="K31" s="131">
        <f t="shared" si="14"/>
        <v>0</v>
      </c>
      <c r="L31" s="143" t="e">
        <f t="shared" si="1"/>
        <v>#DIV/0!</v>
      </c>
      <c r="M31" s="140" t="s">
        <v>88</v>
      </c>
      <c r="N31" s="67"/>
      <c r="P31" s="67"/>
    </row>
    <row r="32" spans="1:16" ht="24" customHeight="1" x14ac:dyDescent="0.35">
      <c r="A32" s="246"/>
      <c r="B32" s="240"/>
      <c r="C32" s="20" t="s">
        <v>7</v>
      </c>
      <c r="D32" s="84">
        <f>SUM(D29:D31)</f>
        <v>0</v>
      </c>
      <c r="E32" s="100">
        <f t="shared" si="6"/>
        <v>0</v>
      </c>
      <c r="F32" s="98">
        <f t="shared" si="7"/>
        <v>0</v>
      </c>
      <c r="G32" s="111">
        <f t="shared" ref="G32:I32" si="18">SUM(G29:G31)</f>
        <v>0</v>
      </c>
      <c r="H32" s="21">
        <f t="shared" si="18"/>
        <v>0</v>
      </c>
      <c r="I32" s="21">
        <f t="shared" si="18"/>
        <v>0</v>
      </c>
      <c r="J32" s="82">
        <f>SUM(J29:J31)</f>
        <v>0</v>
      </c>
      <c r="K32" s="132">
        <f t="shared" si="14"/>
        <v>0</v>
      </c>
      <c r="L32" s="144" t="e">
        <f t="shared" si="1"/>
        <v>#DIV/0!</v>
      </c>
      <c r="M32" s="140" t="s">
        <v>88</v>
      </c>
      <c r="N32" s="67"/>
      <c r="O32" s="67"/>
      <c r="P32" s="67"/>
    </row>
    <row r="33" spans="1:14" ht="24" customHeight="1" x14ac:dyDescent="0.35">
      <c r="A33" s="238" t="s">
        <v>49</v>
      </c>
      <c r="B33" s="238" t="s">
        <v>43</v>
      </c>
      <c r="C33" s="18" t="s">
        <v>17</v>
      </c>
      <c r="D33" s="157"/>
      <c r="E33" s="99">
        <f t="shared" si="6"/>
        <v>0</v>
      </c>
      <c r="F33" s="102">
        <f t="shared" si="7"/>
        <v>0</v>
      </c>
      <c r="G33" s="158"/>
      <c r="H33" s="159"/>
      <c r="I33" s="159"/>
      <c r="J33" s="157"/>
      <c r="K33" s="131">
        <f t="shared" si="14"/>
        <v>0</v>
      </c>
      <c r="L33" s="143" t="e">
        <f t="shared" ref="L33:L96" si="19">SUM(D33/K33)</f>
        <v>#DIV/0!</v>
      </c>
      <c r="M33" s="140" t="s">
        <v>88</v>
      </c>
      <c r="N33" s="67"/>
    </row>
    <row r="34" spans="1:14" ht="24" customHeight="1" x14ac:dyDescent="0.35">
      <c r="A34" s="239"/>
      <c r="B34" s="239"/>
      <c r="C34" s="18" t="s">
        <v>86</v>
      </c>
      <c r="D34" s="157"/>
      <c r="E34" s="99">
        <f t="shared" si="6"/>
        <v>0</v>
      </c>
      <c r="F34" s="102">
        <f t="shared" si="7"/>
        <v>0</v>
      </c>
      <c r="G34" s="158"/>
      <c r="H34" s="159"/>
      <c r="I34" s="159"/>
      <c r="J34" s="157"/>
      <c r="K34" s="131">
        <f t="shared" si="14"/>
        <v>0</v>
      </c>
      <c r="L34" s="143" t="e">
        <f t="shared" si="19"/>
        <v>#DIV/0!</v>
      </c>
      <c r="M34" s="140" t="s">
        <v>88</v>
      </c>
      <c r="N34" s="67"/>
    </row>
    <row r="35" spans="1:14" ht="24" customHeight="1" x14ac:dyDescent="0.35">
      <c r="A35" s="239"/>
      <c r="B35" s="239"/>
      <c r="C35" s="18" t="s">
        <v>2</v>
      </c>
      <c r="D35" s="157"/>
      <c r="E35" s="99">
        <f t="shared" si="6"/>
        <v>0</v>
      </c>
      <c r="F35" s="102">
        <f t="shared" si="7"/>
        <v>0</v>
      </c>
      <c r="G35" s="158"/>
      <c r="H35" s="159"/>
      <c r="I35" s="159"/>
      <c r="J35" s="157"/>
      <c r="K35" s="131">
        <f t="shared" si="14"/>
        <v>0</v>
      </c>
      <c r="L35" s="143" t="e">
        <f t="shared" si="19"/>
        <v>#DIV/0!</v>
      </c>
      <c r="M35" s="140" t="s">
        <v>88</v>
      </c>
      <c r="N35" s="67"/>
    </row>
    <row r="36" spans="1:14" ht="24" customHeight="1" x14ac:dyDescent="0.35">
      <c r="A36" s="240"/>
      <c r="B36" s="240"/>
      <c r="C36" s="20" t="s">
        <v>7</v>
      </c>
      <c r="D36" s="82">
        <f>SUM(D33:D35)</f>
        <v>0</v>
      </c>
      <c r="E36" s="100">
        <f t="shared" si="6"/>
        <v>0</v>
      </c>
      <c r="F36" s="98">
        <f t="shared" si="7"/>
        <v>0</v>
      </c>
      <c r="G36" s="111">
        <f t="shared" ref="G36:J36" si="20">SUM(G33:G35)</f>
        <v>0</v>
      </c>
      <c r="H36" s="21">
        <f t="shared" si="20"/>
        <v>0</v>
      </c>
      <c r="I36" s="21">
        <f t="shared" si="20"/>
        <v>0</v>
      </c>
      <c r="J36" s="84">
        <f t="shared" si="20"/>
        <v>0</v>
      </c>
      <c r="K36" s="132">
        <f t="shared" si="14"/>
        <v>0</v>
      </c>
      <c r="L36" s="144" t="e">
        <f t="shared" si="19"/>
        <v>#DIV/0!</v>
      </c>
      <c r="M36" s="140" t="s">
        <v>88</v>
      </c>
    </row>
    <row r="37" spans="1:14" ht="24" customHeight="1" x14ac:dyDescent="0.35">
      <c r="A37" s="238" t="s">
        <v>50</v>
      </c>
      <c r="B37" s="238" t="s">
        <v>43</v>
      </c>
      <c r="C37" s="18" t="s">
        <v>17</v>
      </c>
      <c r="D37" s="157"/>
      <c r="E37" s="99">
        <f t="shared" si="6"/>
        <v>0</v>
      </c>
      <c r="F37" s="102">
        <f t="shared" si="7"/>
        <v>0</v>
      </c>
      <c r="G37" s="158"/>
      <c r="H37" s="159"/>
      <c r="I37" s="159"/>
      <c r="J37" s="157"/>
      <c r="K37" s="131">
        <f t="shared" si="14"/>
        <v>0</v>
      </c>
      <c r="L37" s="143" t="e">
        <f t="shared" si="19"/>
        <v>#DIV/0!</v>
      </c>
      <c r="M37" s="140" t="s">
        <v>88</v>
      </c>
    </row>
    <row r="38" spans="1:14" ht="24" customHeight="1" x14ac:dyDescent="0.35">
      <c r="A38" s="239"/>
      <c r="B38" s="239"/>
      <c r="C38" s="18" t="s">
        <v>86</v>
      </c>
      <c r="D38" s="157"/>
      <c r="E38" s="99">
        <f t="shared" si="6"/>
        <v>0</v>
      </c>
      <c r="F38" s="102">
        <f t="shared" si="7"/>
        <v>0</v>
      </c>
      <c r="G38" s="158"/>
      <c r="H38" s="159"/>
      <c r="I38" s="159"/>
      <c r="J38" s="157"/>
      <c r="K38" s="131">
        <f t="shared" si="14"/>
        <v>0</v>
      </c>
      <c r="L38" s="143" t="e">
        <f t="shared" si="19"/>
        <v>#DIV/0!</v>
      </c>
      <c r="M38" s="140" t="s">
        <v>88</v>
      </c>
    </row>
    <row r="39" spans="1:14" ht="24" customHeight="1" x14ac:dyDescent="0.35">
      <c r="A39" s="239"/>
      <c r="B39" s="239"/>
      <c r="C39" s="18" t="s">
        <v>2</v>
      </c>
      <c r="D39" s="157"/>
      <c r="E39" s="99">
        <f t="shared" si="6"/>
        <v>0</v>
      </c>
      <c r="F39" s="102">
        <f t="shared" si="7"/>
        <v>0</v>
      </c>
      <c r="G39" s="158"/>
      <c r="H39" s="159"/>
      <c r="I39" s="159"/>
      <c r="J39" s="157"/>
      <c r="K39" s="131">
        <f t="shared" si="14"/>
        <v>0</v>
      </c>
      <c r="L39" s="143" t="e">
        <f t="shared" si="19"/>
        <v>#DIV/0!</v>
      </c>
      <c r="M39" s="140" t="s">
        <v>88</v>
      </c>
    </row>
    <row r="40" spans="1:14" ht="24" customHeight="1" x14ac:dyDescent="0.35">
      <c r="A40" s="240"/>
      <c r="B40" s="240"/>
      <c r="C40" s="20" t="s">
        <v>7</v>
      </c>
      <c r="D40" s="82">
        <f>SUM(D37:D39)</f>
        <v>0</v>
      </c>
      <c r="E40" s="100">
        <f t="shared" si="6"/>
        <v>0</v>
      </c>
      <c r="F40" s="98">
        <f t="shared" si="7"/>
        <v>0</v>
      </c>
      <c r="G40" s="111">
        <f t="shared" ref="G40:J40" si="21">SUM(G37:G39)</f>
        <v>0</v>
      </c>
      <c r="H40" s="21">
        <f t="shared" si="21"/>
        <v>0</v>
      </c>
      <c r="I40" s="21">
        <f t="shared" si="21"/>
        <v>0</v>
      </c>
      <c r="J40" s="84">
        <f t="shared" si="21"/>
        <v>0</v>
      </c>
      <c r="K40" s="132">
        <f t="shared" si="14"/>
        <v>0</v>
      </c>
      <c r="L40" s="144" t="e">
        <f t="shared" si="19"/>
        <v>#DIV/0!</v>
      </c>
      <c r="M40" s="140" t="s">
        <v>88</v>
      </c>
    </row>
    <row r="41" spans="1:14" ht="24" customHeight="1" x14ac:dyDescent="0.35">
      <c r="A41" s="238" t="s">
        <v>51</v>
      </c>
      <c r="B41" s="238" t="s">
        <v>43</v>
      </c>
      <c r="C41" s="18" t="s">
        <v>17</v>
      </c>
      <c r="D41" s="157"/>
      <c r="E41" s="99">
        <f t="shared" si="6"/>
        <v>0</v>
      </c>
      <c r="F41" s="102">
        <f t="shared" si="7"/>
        <v>0</v>
      </c>
      <c r="G41" s="158"/>
      <c r="H41" s="159"/>
      <c r="I41" s="159"/>
      <c r="J41" s="157"/>
      <c r="K41" s="131">
        <f t="shared" si="14"/>
        <v>0</v>
      </c>
      <c r="L41" s="143" t="e">
        <f t="shared" si="19"/>
        <v>#DIV/0!</v>
      </c>
      <c r="M41" s="140" t="s">
        <v>88</v>
      </c>
    </row>
    <row r="42" spans="1:14" ht="24" customHeight="1" x14ac:dyDescent="0.35">
      <c r="A42" s="239"/>
      <c r="B42" s="239"/>
      <c r="C42" s="18" t="s">
        <v>86</v>
      </c>
      <c r="D42" s="157"/>
      <c r="E42" s="99">
        <f t="shared" si="6"/>
        <v>0</v>
      </c>
      <c r="F42" s="102">
        <f t="shared" si="7"/>
        <v>0</v>
      </c>
      <c r="G42" s="158"/>
      <c r="H42" s="159"/>
      <c r="I42" s="159"/>
      <c r="J42" s="157"/>
      <c r="K42" s="131">
        <f t="shared" si="14"/>
        <v>0</v>
      </c>
      <c r="L42" s="143" t="e">
        <f t="shared" si="19"/>
        <v>#DIV/0!</v>
      </c>
      <c r="M42" s="140" t="s">
        <v>88</v>
      </c>
    </row>
    <row r="43" spans="1:14" ht="24" customHeight="1" x14ac:dyDescent="0.35">
      <c r="A43" s="239"/>
      <c r="B43" s="239"/>
      <c r="C43" s="18" t="s">
        <v>2</v>
      </c>
      <c r="D43" s="157"/>
      <c r="E43" s="99">
        <f t="shared" si="6"/>
        <v>0</v>
      </c>
      <c r="F43" s="102">
        <f t="shared" si="7"/>
        <v>0</v>
      </c>
      <c r="G43" s="158"/>
      <c r="H43" s="159"/>
      <c r="I43" s="159"/>
      <c r="J43" s="157"/>
      <c r="K43" s="131">
        <f t="shared" si="14"/>
        <v>0</v>
      </c>
      <c r="L43" s="143" t="e">
        <f t="shared" si="19"/>
        <v>#DIV/0!</v>
      </c>
      <c r="M43" s="140" t="s">
        <v>88</v>
      </c>
    </row>
    <row r="44" spans="1:14" ht="24" customHeight="1" x14ac:dyDescent="0.35">
      <c r="A44" s="240"/>
      <c r="B44" s="240"/>
      <c r="C44" s="20" t="s">
        <v>7</v>
      </c>
      <c r="D44" s="84">
        <f>SUM(D41:D43)</f>
        <v>0</v>
      </c>
      <c r="E44" s="100">
        <f t="shared" si="6"/>
        <v>0</v>
      </c>
      <c r="F44" s="98">
        <f t="shared" si="7"/>
        <v>0</v>
      </c>
      <c r="G44" s="111">
        <f t="shared" ref="G44:J44" si="22">SUM(G41:G43)</f>
        <v>0</v>
      </c>
      <c r="H44" s="21">
        <f t="shared" si="22"/>
        <v>0</v>
      </c>
      <c r="I44" s="21">
        <f t="shared" si="22"/>
        <v>0</v>
      </c>
      <c r="J44" s="84">
        <f t="shared" si="22"/>
        <v>0</v>
      </c>
      <c r="K44" s="132">
        <f t="shared" si="14"/>
        <v>0</v>
      </c>
      <c r="L44" s="144" t="e">
        <f t="shared" si="19"/>
        <v>#DIV/0!</v>
      </c>
      <c r="M44" s="140" t="s">
        <v>88</v>
      </c>
    </row>
    <row r="45" spans="1:14" ht="24" customHeight="1" x14ac:dyDescent="0.35">
      <c r="A45" s="244" t="s">
        <v>52</v>
      </c>
      <c r="B45" s="238" t="s">
        <v>43</v>
      </c>
      <c r="C45" s="18" t="s">
        <v>17</v>
      </c>
      <c r="D45" s="157"/>
      <c r="E45" s="99">
        <f t="shared" si="6"/>
        <v>0</v>
      </c>
      <c r="F45" s="102">
        <f t="shared" si="7"/>
        <v>0</v>
      </c>
      <c r="G45" s="158"/>
      <c r="H45" s="159"/>
      <c r="I45" s="159"/>
      <c r="J45" s="157"/>
      <c r="K45" s="162">
        <f t="shared" si="14"/>
        <v>0</v>
      </c>
      <c r="L45" s="143" t="e">
        <f t="shared" si="19"/>
        <v>#DIV/0!</v>
      </c>
      <c r="M45" s="140" t="s">
        <v>88</v>
      </c>
      <c r="N45" s="67"/>
    </row>
    <row r="46" spans="1:14" ht="24" customHeight="1" x14ac:dyDescent="0.35">
      <c r="A46" s="245"/>
      <c r="B46" s="239"/>
      <c r="C46" s="18" t="s">
        <v>86</v>
      </c>
      <c r="D46" s="157"/>
      <c r="E46" s="99">
        <f t="shared" si="6"/>
        <v>0</v>
      </c>
      <c r="F46" s="102">
        <f t="shared" si="7"/>
        <v>0</v>
      </c>
      <c r="G46" s="158"/>
      <c r="H46" s="159"/>
      <c r="I46" s="159"/>
      <c r="J46" s="157"/>
      <c r="K46" s="162">
        <f t="shared" si="14"/>
        <v>0</v>
      </c>
      <c r="L46" s="143" t="e">
        <f t="shared" si="19"/>
        <v>#DIV/0!</v>
      </c>
      <c r="M46" s="140" t="s">
        <v>88</v>
      </c>
      <c r="N46" s="67"/>
    </row>
    <row r="47" spans="1:14" ht="24" customHeight="1" x14ac:dyDescent="0.35">
      <c r="A47" s="245"/>
      <c r="B47" s="239"/>
      <c r="C47" s="18" t="s">
        <v>2</v>
      </c>
      <c r="D47" s="157"/>
      <c r="E47" s="99">
        <f t="shared" si="6"/>
        <v>0</v>
      </c>
      <c r="F47" s="102">
        <f t="shared" si="7"/>
        <v>0</v>
      </c>
      <c r="G47" s="158"/>
      <c r="H47" s="159"/>
      <c r="I47" s="159"/>
      <c r="J47" s="157"/>
      <c r="K47" s="162">
        <f t="shared" si="14"/>
        <v>0</v>
      </c>
      <c r="L47" s="143" t="e">
        <f t="shared" si="19"/>
        <v>#DIV/0!</v>
      </c>
      <c r="M47" s="140" t="s">
        <v>88</v>
      </c>
      <c r="N47" s="67"/>
    </row>
    <row r="48" spans="1:14" ht="24" customHeight="1" x14ac:dyDescent="0.35">
      <c r="A48" s="246"/>
      <c r="B48" s="240"/>
      <c r="C48" s="20" t="s">
        <v>7</v>
      </c>
      <c r="D48" s="84">
        <f>SUM(D45:D47)</f>
        <v>0</v>
      </c>
      <c r="E48" s="100">
        <f t="shared" si="6"/>
        <v>0</v>
      </c>
      <c r="F48" s="98">
        <f t="shared" si="7"/>
        <v>0</v>
      </c>
      <c r="G48" s="111">
        <f>G45+G46+G47</f>
        <v>0</v>
      </c>
      <c r="H48" s="21">
        <f t="shared" ref="H48:I48" si="23">H45+H46+H47</f>
        <v>0</v>
      </c>
      <c r="I48" s="21">
        <f t="shared" si="23"/>
        <v>0</v>
      </c>
      <c r="J48" s="84">
        <f>SUM(J45:J47)</f>
        <v>0</v>
      </c>
      <c r="K48" s="163">
        <f t="shared" si="14"/>
        <v>0</v>
      </c>
      <c r="L48" s="144" t="e">
        <f t="shared" si="19"/>
        <v>#DIV/0!</v>
      </c>
      <c r="M48" s="140" t="s">
        <v>88</v>
      </c>
      <c r="N48" s="67"/>
    </row>
    <row r="49" spans="1:17" ht="24" customHeight="1" x14ac:dyDescent="0.35">
      <c r="A49" s="250" t="s">
        <v>53</v>
      </c>
      <c r="B49" s="238" t="s">
        <v>43</v>
      </c>
      <c r="C49" s="18" t="s">
        <v>17</v>
      </c>
      <c r="D49" s="157"/>
      <c r="E49" s="99">
        <f t="shared" si="6"/>
        <v>0</v>
      </c>
      <c r="F49" s="102">
        <f t="shared" si="7"/>
        <v>0</v>
      </c>
      <c r="G49" s="158"/>
      <c r="H49" s="159"/>
      <c r="I49" s="159"/>
      <c r="J49" s="157"/>
      <c r="K49" s="131">
        <f t="shared" si="14"/>
        <v>0</v>
      </c>
      <c r="L49" s="143" t="e">
        <f t="shared" si="19"/>
        <v>#DIV/0!</v>
      </c>
      <c r="M49" s="140" t="s">
        <v>88</v>
      </c>
      <c r="N49" s="70"/>
    </row>
    <row r="50" spans="1:17" ht="24" customHeight="1" x14ac:dyDescent="0.35">
      <c r="A50" s="251"/>
      <c r="B50" s="239"/>
      <c r="C50" s="18" t="s">
        <v>86</v>
      </c>
      <c r="D50" s="157"/>
      <c r="E50" s="99">
        <f t="shared" si="6"/>
        <v>0</v>
      </c>
      <c r="F50" s="102">
        <f t="shared" si="7"/>
        <v>0</v>
      </c>
      <c r="G50" s="158"/>
      <c r="H50" s="159"/>
      <c r="I50" s="159"/>
      <c r="J50" s="157"/>
      <c r="K50" s="131">
        <f t="shared" si="14"/>
        <v>0</v>
      </c>
      <c r="L50" s="143" t="e">
        <f t="shared" si="19"/>
        <v>#DIV/0!</v>
      </c>
      <c r="M50" s="140" t="s">
        <v>88</v>
      </c>
    </row>
    <row r="51" spans="1:17" ht="24" customHeight="1" x14ac:dyDescent="0.35">
      <c r="A51" s="251"/>
      <c r="B51" s="239"/>
      <c r="C51" s="18" t="s">
        <v>2</v>
      </c>
      <c r="D51" s="157"/>
      <c r="E51" s="99">
        <f t="shared" si="6"/>
        <v>0</v>
      </c>
      <c r="F51" s="102">
        <f t="shared" si="7"/>
        <v>0</v>
      </c>
      <c r="G51" s="158"/>
      <c r="H51" s="159"/>
      <c r="I51" s="159"/>
      <c r="J51" s="157"/>
      <c r="K51" s="131">
        <f t="shared" si="14"/>
        <v>0</v>
      </c>
      <c r="L51" s="143" t="e">
        <f t="shared" si="19"/>
        <v>#DIV/0!</v>
      </c>
      <c r="M51" s="140" t="s">
        <v>88</v>
      </c>
    </row>
    <row r="52" spans="1:17" ht="24" customHeight="1" x14ac:dyDescent="0.35">
      <c r="A52" s="252"/>
      <c r="B52" s="240"/>
      <c r="C52" s="20" t="s">
        <v>7</v>
      </c>
      <c r="D52" s="84">
        <f>SUM(D49:D51)</f>
        <v>0</v>
      </c>
      <c r="E52" s="100">
        <f t="shared" si="6"/>
        <v>0</v>
      </c>
      <c r="F52" s="98">
        <f t="shared" si="7"/>
        <v>0</v>
      </c>
      <c r="G52" s="111">
        <f t="shared" ref="G52:J52" si="24">SUM(G49:G51)</f>
        <v>0</v>
      </c>
      <c r="H52" s="21">
        <f t="shared" si="24"/>
        <v>0</v>
      </c>
      <c r="I52" s="21">
        <f t="shared" si="24"/>
        <v>0</v>
      </c>
      <c r="J52" s="84">
        <f t="shared" si="24"/>
        <v>0</v>
      </c>
      <c r="K52" s="132">
        <f t="shared" si="14"/>
        <v>0</v>
      </c>
      <c r="L52" s="144" t="e">
        <f t="shared" si="19"/>
        <v>#DIV/0!</v>
      </c>
      <c r="M52" s="140" t="s">
        <v>88</v>
      </c>
    </row>
    <row r="53" spans="1:17" ht="24" customHeight="1" x14ac:dyDescent="0.35">
      <c r="A53" s="250" t="s">
        <v>54</v>
      </c>
      <c r="B53" s="238" t="s">
        <v>43</v>
      </c>
      <c r="C53" s="18" t="s">
        <v>17</v>
      </c>
      <c r="D53" s="157"/>
      <c r="E53" s="99">
        <f t="shared" si="6"/>
        <v>0</v>
      </c>
      <c r="F53" s="102">
        <f t="shared" si="7"/>
        <v>0</v>
      </c>
      <c r="G53" s="158"/>
      <c r="H53" s="159"/>
      <c r="I53" s="159"/>
      <c r="J53" s="157"/>
      <c r="K53" s="131">
        <f t="shared" si="14"/>
        <v>0</v>
      </c>
      <c r="L53" s="143" t="e">
        <f t="shared" si="19"/>
        <v>#DIV/0!</v>
      </c>
      <c r="M53" s="140" t="s">
        <v>88</v>
      </c>
      <c r="N53" s="67"/>
      <c r="O53" s="67"/>
      <c r="P53" s="67"/>
    </row>
    <row r="54" spans="1:17" ht="24" customHeight="1" x14ac:dyDescent="0.35">
      <c r="A54" s="251"/>
      <c r="B54" s="239"/>
      <c r="C54" s="18" t="s">
        <v>86</v>
      </c>
      <c r="D54" s="157"/>
      <c r="E54" s="99">
        <f t="shared" si="6"/>
        <v>0</v>
      </c>
      <c r="F54" s="102">
        <f t="shared" si="7"/>
        <v>0</v>
      </c>
      <c r="G54" s="158"/>
      <c r="H54" s="159"/>
      <c r="I54" s="159"/>
      <c r="J54" s="157"/>
      <c r="K54" s="131">
        <f t="shared" si="14"/>
        <v>0</v>
      </c>
      <c r="L54" s="143" t="e">
        <f t="shared" si="19"/>
        <v>#DIV/0!</v>
      </c>
      <c r="M54" s="140" t="s">
        <v>88</v>
      </c>
      <c r="N54" s="67"/>
      <c r="O54" s="67"/>
      <c r="P54" s="67"/>
    </row>
    <row r="55" spans="1:17" ht="24" customHeight="1" x14ac:dyDescent="0.35">
      <c r="A55" s="251"/>
      <c r="B55" s="239"/>
      <c r="C55" s="18" t="s">
        <v>2</v>
      </c>
      <c r="D55" s="157"/>
      <c r="E55" s="99">
        <f t="shared" si="6"/>
        <v>0</v>
      </c>
      <c r="F55" s="102">
        <f t="shared" si="7"/>
        <v>0</v>
      </c>
      <c r="G55" s="158"/>
      <c r="H55" s="159"/>
      <c r="I55" s="159"/>
      <c r="J55" s="157"/>
      <c r="K55" s="131">
        <f t="shared" si="14"/>
        <v>0</v>
      </c>
      <c r="L55" s="143" t="e">
        <f t="shared" si="19"/>
        <v>#DIV/0!</v>
      </c>
      <c r="M55" s="140" t="s">
        <v>88</v>
      </c>
      <c r="N55" s="67"/>
      <c r="O55" s="67"/>
      <c r="P55" s="67"/>
    </row>
    <row r="56" spans="1:17" ht="24" customHeight="1" x14ac:dyDescent="0.35">
      <c r="A56" s="252"/>
      <c r="B56" s="240"/>
      <c r="C56" s="20" t="s">
        <v>7</v>
      </c>
      <c r="D56" s="84">
        <f>SUM(D53:D55)</f>
        <v>0</v>
      </c>
      <c r="E56" s="100">
        <f t="shared" si="6"/>
        <v>0</v>
      </c>
      <c r="F56" s="98">
        <f t="shared" si="7"/>
        <v>0</v>
      </c>
      <c r="G56" s="111">
        <f t="shared" ref="G56:J56" si="25">SUM(G53:G55)</f>
        <v>0</v>
      </c>
      <c r="H56" s="21">
        <f t="shared" si="25"/>
        <v>0</v>
      </c>
      <c r="I56" s="21">
        <f t="shared" si="25"/>
        <v>0</v>
      </c>
      <c r="J56" s="82">
        <f t="shared" si="25"/>
        <v>0</v>
      </c>
      <c r="K56" s="132">
        <f t="shared" si="14"/>
        <v>0</v>
      </c>
      <c r="L56" s="144" t="e">
        <f t="shared" si="19"/>
        <v>#DIV/0!</v>
      </c>
      <c r="M56" s="140" t="s">
        <v>88</v>
      </c>
      <c r="N56" s="67"/>
      <c r="O56" s="67"/>
      <c r="P56" s="67"/>
    </row>
    <row r="57" spans="1:17" ht="24" customHeight="1" x14ac:dyDescent="0.35">
      <c r="A57" s="250" t="s">
        <v>55</v>
      </c>
      <c r="B57" s="238" t="s">
        <v>43</v>
      </c>
      <c r="C57" s="18" t="s">
        <v>17</v>
      </c>
      <c r="D57" s="157"/>
      <c r="E57" s="99">
        <f t="shared" si="6"/>
        <v>0</v>
      </c>
      <c r="F57" s="102">
        <f t="shared" si="7"/>
        <v>0</v>
      </c>
      <c r="G57" s="158"/>
      <c r="H57" s="159"/>
      <c r="I57" s="159"/>
      <c r="J57" s="157"/>
      <c r="K57" s="131">
        <f t="shared" si="14"/>
        <v>0</v>
      </c>
      <c r="L57" s="143" t="e">
        <f t="shared" si="19"/>
        <v>#DIV/0!</v>
      </c>
      <c r="M57" s="140" t="s">
        <v>88</v>
      </c>
      <c r="N57" s="67"/>
      <c r="O57" s="67"/>
      <c r="P57" s="67"/>
    </row>
    <row r="58" spans="1:17" ht="24" customHeight="1" x14ac:dyDescent="0.35">
      <c r="A58" s="251"/>
      <c r="B58" s="239"/>
      <c r="C58" s="18" t="s">
        <v>86</v>
      </c>
      <c r="D58" s="157"/>
      <c r="E58" s="99">
        <f t="shared" si="6"/>
        <v>0</v>
      </c>
      <c r="F58" s="102">
        <f t="shared" si="7"/>
        <v>0</v>
      </c>
      <c r="G58" s="158"/>
      <c r="H58" s="159"/>
      <c r="I58" s="159"/>
      <c r="J58" s="157"/>
      <c r="K58" s="131">
        <f t="shared" si="14"/>
        <v>0</v>
      </c>
      <c r="L58" s="143" t="e">
        <f t="shared" si="19"/>
        <v>#DIV/0!</v>
      </c>
      <c r="M58" s="140" t="s">
        <v>88</v>
      </c>
      <c r="N58" s="67"/>
      <c r="O58" s="67"/>
      <c r="P58" s="67"/>
      <c r="Q58" s="67"/>
    </row>
    <row r="59" spans="1:17" ht="24" customHeight="1" x14ac:dyDescent="0.35">
      <c r="A59" s="251"/>
      <c r="B59" s="239"/>
      <c r="C59" s="18" t="s">
        <v>2</v>
      </c>
      <c r="D59" s="157"/>
      <c r="E59" s="99">
        <f t="shared" si="6"/>
        <v>0</v>
      </c>
      <c r="F59" s="102">
        <f t="shared" si="7"/>
        <v>0</v>
      </c>
      <c r="G59" s="158"/>
      <c r="H59" s="159"/>
      <c r="I59" s="159"/>
      <c r="J59" s="157"/>
      <c r="K59" s="131">
        <f t="shared" si="14"/>
        <v>0</v>
      </c>
      <c r="L59" s="143" t="e">
        <f t="shared" si="19"/>
        <v>#DIV/0!</v>
      </c>
      <c r="M59" s="140" t="s">
        <v>88</v>
      </c>
      <c r="N59" s="67"/>
      <c r="O59" s="67"/>
      <c r="P59" s="67"/>
      <c r="Q59" s="67"/>
    </row>
    <row r="60" spans="1:17" ht="24" customHeight="1" x14ac:dyDescent="0.35">
      <c r="A60" s="252"/>
      <c r="B60" s="240"/>
      <c r="C60" s="20" t="s">
        <v>7</v>
      </c>
      <c r="D60" s="84">
        <f>SUM(D57:D59)</f>
        <v>0</v>
      </c>
      <c r="E60" s="100">
        <f t="shared" si="6"/>
        <v>0</v>
      </c>
      <c r="F60" s="98">
        <f t="shared" si="7"/>
        <v>0</v>
      </c>
      <c r="G60" s="111">
        <f t="shared" ref="G60:J60" si="26">SUM(G57:G59)</f>
        <v>0</v>
      </c>
      <c r="H60" s="21">
        <f t="shared" si="26"/>
        <v>0</v>
      </c>
      <c r="I60" s="21">
        <f t="shared" si="26"/>
        <v>0</v>
      </c>
      <c r="J60" s="84">
        <f t="shared" si="26"/>
        <v>0</v>
      </c>
      <c r="K60" s="132">
        <f t="shared" si="14"/>
        <v>0</v>
      </c>
      <c r="L60" s="144" t="e">
        <f t="shared" si="19"/>
        <v>#DIV/0!</v>
      </c>
      <c r="M60" s="140" t="s">
        <v>88</v>
      </c>
      <c r="N60" s="67"/>
      <c r="O60" s="67"/>
      <c r="P60" s="67"/>
      <c r="Q60" s="67"/>
    </row>
    <row r="61" spans="1:17" ht="24" customHeight="1" x14ac:dyDescent="0.35">
      <c r="A61" s="241" t="s">
        <v>56</v>
      </c>
      <c r="B61" s="238" t="s">
        <v>43</v>
      </c>
      <c r="C61" s="18" t="s">
        <v>17</v>
      </c>
      <c r="D61" s="157"/>
      <c r="E61" s="99">
        <f t="shared" si="6"/>
        <v>0</v>
      </c>
      <c r="F61" s="102">
        <f t="shared" si="7"/>
        <v>0</v>
      </c>
      <c r="G61" s="158"/>
      <c r="H61" s="159"/>
      <c r="I61" s="159"/>
      <c r="J61" s="157"/>
      <c r="K61" s="131">
        <f t="shared" si="14"/>
        <v>0</v>
      </c>
      <c r="L61" s="143" t="e">
        <f t="shared" si="19"/>
        <v>#DIV/0!</v>
      </c>
      <c r="M61" s="140" t="s">
        <v>88</v>
      </c>
      <c r="N61" s="67"/>
      <c r="O61" s="67"/>
      <c r="P61" s="67"/>
      <c r="Q61" s="67"/>
    </row>
    <row r="62" spans="1:17" ht="24" customHeight="1" x14ac:dyDescent="0.35">
      <c r="A62" s="242"/>
      <c r="B62" s="239"/>
      <c r="C62" s="18" t="s">
        <v>86</v>
      </c>
      <c r="D62" s="157"/>
      <c r="E62" s="99">
        <f t="shared" si="6"/>
        <v>0</v>
      </c>
      <c r="F62" s="102">
        <f t="shared" si="7"/>
        <v>0</v>
      </c>
      <c r="G62" s="158"/>
      <c r="H62" s="159"/>
      <c r="I62" s="159"/>
      <c r="J62" s="157"/>
      <c r="K62" s="131">
        <f t="shared" si="14"/>
        <v>0</v>
      </c>
      <c r="L62" s="143" t="e">
        <f t="shared" si="19"/>
        <v>#DIV/0!</v>
      </c>
      <c r="M62" s="140" t="s">
        <v>88</v>
      </c>
      <c r="N62" s="67"/>
      <c r="O62" s="67"/>
      <c r="P62" s="67"/>
      <c r="Q62" s="67"/>
    </row>
    <row r="63" spans="1:17" ht="24" customHeight="1" x14ac:dyDescent="0.35">
      <c r="A63" s="242"/>
      <c r="B63" s="239"/>
      <c r="C63" s="18" t="s">
        <v>2</v>
      </c>
      <c r="D63" s="157"/>
      <c r="E63" s="99">
        <f t="shared" si="6"/>
        <v>0</v>
      </c>
      <c r="F63" s="102">
        <f t="shared" si="7"/>
        <v>0</v>
      </c>
      <c r="G63" s="158"/>
      <c r="H63" s="159"/>
      <c r="I63" s="159"/>
      <c r="J63" s="157"/>
      <c r="K63" s="131">
        <f t="shared" si="14"/>
        <v>0</v>
      </c>
      <c r="L63" s="143" t="e">
        <f t="shared" si="19"/>
        <v>#DIV/0!</v>
      </c>
      <c r="M63" s="140" t="s">
        <v>88</v>
      </c>
      <c r="N63" s="67"/>
      <c r="O63" s="67"/>
      <c r="P63" s="67"/>
      <c r="Q63" s="67"/>
    </row>
    <row r="64" spans="1:17" ht="24" customHeight="1" x14ac:dyDescent="0.35">
      <c r="A64" s="243"/>
      <c r="B64" s="240"/>
      <c r="C64" s="20" t="s">
        <v>7</v>
      </c>
      <c r="D64" s="84">
        <f>SUM(D61:D63)</f>
        <v>0</v>
      </c>
      <c r="E64" s="100">
        <f t="shared" si="6"/>
        <v>0</v>
      </c>
      <c r="F64" s="98">
        <f t="shared" si="7"/>
        <v>0</v>
      </c>
      <c r="G64" s="111">
        <f t="shared" ref="G64:J64" si="27">SUM(G61:G63)</f>
        <v>0</v>
      </c>
      <c r="H64" s="21">
        <f t="shared" si="27"/>
        <v>0</v>
      </c>
      <c r="I64" s="21">
        <f t="shared" si="27"/>
        <v>0</v>
      </c>
      <c r="J64" s="84">
        <f t="shared" si="27"/>
        <v>0</v>
      </c>
      <c r="K64" s="132">
        <f t="shared" si="14"/>
        <v>0</v>
      </c>
      <c r="L64" s="144" t="e">
        <f t="shared" si="19"/>
        <v>#DIV/0!</v>
      </c>
      <c r="M64" s="140" t="s">
        <v>88</v>
      </c>
      <c r="N64" s="67"/>
      <c r="O64" s="67"/>
      <c r="P64" s="67"/>
      <c r="Q64" s="67"/>
    </row>
    <row r="65" spans="1:17" ht="24" customHeight="1" x14ac:dyDescent="0.35">
      <c r="A65" s="238" t="s">
        <v>57</v>
      </c>
      <c r="B65" s="238" t="s">
        <v>43</v>
      </c>
      <c r="C65" s="18" t="s">
        <v>17</v>
      </c>
      <c r="D65" s="157"/>
      <c r="E65" s="99">
        <f t="shared" si="6"/>
        <v>0</v>
      </c>
      <c r="F65" s="102">
        <f t="shared" si="7"/>
        <v>0</v>
      </c>
      <c r="G65" s="158"/>
      <c r="H65" s="159"/>
      <c r="I65" s="159"/>
      <c r="J65" s="157"/>
      <c r="K65" s="131">
        <f t="shared" si="14"/>
        <v>0</v>
      </c>
      <c r="L65" s="143" t="e">
        <f t="shared" si="19"/>
        <v>#DIV/0!</v>
      </c>
      <c r="M65" s="140" t="s">
        <v>88</v>
      </c>
      <c r="N65" s="67"/>
      <c r="O65" s="67"/>
      <c r="P65" s="67"/>
      <c r="Q65" s="67"/>
    </row>
    <row r="66" spans="1:17" ht="24" customHeight="1" x14ac:dyDescent="0.35">
      <c r="A66" s="239"/>
      <c r="B66" s="239"/>
      <c r="C66" s="18" t="s">
        <v>86</v>
      </c>
      <c r="D66" s="157"/>
      <c r="E66" s="99">
        <f t="shared" si="6"/>
        <v>0</v>
      </c>
      <c r="F66" s="102">
        <f t="shared" ref="F66:F129" si="28">SUM(G66:I66)</f>
        <v>0</v>
      </c>
      <c r="G66" s="158"/>
      <c r="H66" s="159"/>
      <c r="I66" s="159"/>
      <c r="J66" s="157"/>
      <c r="K66" s="131">
        <f t="shared" si="14"/>
        <v>0</v>
      </c>
      <c r="L66" s="143" t="e">
        <f t="shared" si="19"/>
        <v>#DIV/0!</v>
      </c>
      <c r="M66" s="140" t="s">
        <v>88</v>
      </c>
      <c r="N66" s="67"/>
      <c r="O66" s="67"/>
      <c r="P66" s="67"/>
      <c r="Q66" s="67"/>
    </row>
    <row r="67" spans="1:17" ht="24" customHeight="1" x14ac:dyDescent="0.35">
      <c r="A67" s="239"/>
      <c r="B67" s="239"/>
      <c r="C67" s="18" t="s">
        <v>2</v>
      </c>
      <c r="D67" s="157"/>
      <c r="E67" s="99">
        <f t="shared" si="6"/>
        <v>0</v>
      </c>
      <c r="F67" s="102">
        <f t="shared" si="28"/>
        <v>0</v>
      </c>
      <c r="G67" s="158"/>
      <c r="H67" s="159"/>
      <c r="I67" s="159"/>
      <c r="J67" s="157"/>
      <c r="K67" s="131">
        <f t="shared" si="14"/>
        <v>0</v>
      </c>
      <c r="L67" s="143" t="e">
        <f t="shared" si="19"/>
        <v>#DIV/0!</v>
      </c>
      <c r="M67" s="140" t="s">
        <v>88</v>
      </c>
      <c r="N67" s="67"/>
      <c r="O67" s="67"/>
      <c r="P67" s="67"/>
      <c r="Q67" s="67"/>
    </row>
    <row r="68" spans="1:17" ht="24" customHeight="1" x14ac:dyDescent="0.35">
      <c r="A68" s="240"/>
      <c r="B68" s="240"/>
      <c r="C68" s="20" t="s">
        <v>7</v>
      </c>
      <c r="D68" s="84">
        <f>SUM(D65:D67)</f>
        <v>0</v>
      </c>
      <c r="E68" s="100">
        <f t="shared" si="6"/>
        <v>0</v>
      </c>
      <c r="F68" s="98">
        <f t="shared" si="28"/>
        <v>0</v>
      </c>
      <c r="G68" s="111">
        <f t="shared" ref="G68:J68" si="29">SUM(G65:G67)</f>
        <v>0</v>
      </c>
      <c r="H68" s="21">
        <f t="shared" si="29"/>
        <v>0</v>
      </c>
      <c r="I68" s="21">
        <f t="shared" si="29"/>
        <v>0</v>
      </c>
      <c r="J68" s="84">
        <f t="shared" si="29"/>
        <v>0</v>
      </c>
      <c r="K68" s="132">
        <f t="shared" si="14"/>
        <v>0</v>
      </c>
      <c r="L68" s="144" t="e">
        <f t="shared" si="19"/>
        <v>#DIV/0!</v>
      </c>
      <c r="M68" s="140" t="s">
        <v>88</v>
      </c>
      <c r="N68" s="67"/>
      <c r="O68" s="67"/>
      <c r="P68" s="67"/>
      <c r="Q68" s="67"/>
    </row>
    <row r="69" spans="1:17" ht="24" customHeight="1" x14ac:dyDescent="0.35">
      <c r="A69" s="244" t="s">
        <v>58</v>
      </c>
      <c r="B69" s="238" t="s">
        <v>43</v>
      </c>
      <c r="C69" s="18" t="s">
        <v>17</v>
      </c>
      <c r="D69" s="157"/>
      <c r="E69" s="99">
        <f t="shared" si="6"/>
        <v>0</v>
      </c>
      <c r="F69" s="102">
        <f t="shared" si="28"/>
        <v>0</v>
      </c>
      <c r="G69" s="158"/>
      <c r="H69" s="159"/>
      <c r="I69" s="159"/>
      <c r="J69" s="157"/>
      <c r="K69" s="131">
        <f t="shared" si="14"/>
        <v>0</v>
      </c>
      <c r="L69" s="143" t="e">
        <f t="shared" si="19"/>
        <v>#DIV/0!</v>
      </c>
      <c r="M69" s="140" t="s">
        <v>88</v>
      </c>
      <c r="N69" s="67"/>
      <c r="O69" s="67"/>
      <c r="P69" s="67"/>
      <c r="Q69" s="67"/>
    </row>
    <row r="70" spans="1:17" ht="24" customHeight="1" x14ac:dyDescent="0.35">
      <c r="A70" s="245"/>
      <c r="B70" s="239"/>
      <c r="C70" s="18" t="s">
        <v>86</v>
      </c>
      <c r="D70" s="157"/>
      <c r="E70" s="99">
        <f t="shared" si="6"/>
        <v>0</v>
      </c>
      <c r="F70" s="102">
        <f t="shared" si="28"/>
        <v>0</v>
      </c>
      <c r="G70" s="158"/>
      <c r="H70" s="159"/>
      <c r="I70" s="159"/>
      <c r="J70" s="157"/>
      <c r="K70" s="131">
        <f t="shared" si="14"/>
        <v>0</v>
      </c>
      <c r="L70" s="143" t="e">
        <f t="shared" si="19"/>
        <v>#DIV/0!</v>
      </c>
      <c r="M70" s="140" t="s">
        <v>88</v>
      </c>
      <c r="N70" s="67"/>
      <c r="O70" s="67"/>
      <c r="P70" s="67"/>
      <c r="Q70" s="67"/>
    </row>
    <row r="71" spans="1:17" ht="24" customHeight="1" x14ac:dyDescent="0.35">
      <c r="A71" s="245"/>
      <c r="B71" s="239"/>
      <c r="C71" s="18" t="s">
        <v>2</v>
      </c>
      <c r="D71" s="157"/>
      <c r="E71" s="99">
        <f t="shared" si="6"/>
        <v>0</v>
      </c>
      <c r="F71" s="102">
        <f t="shared" si="28"/>
        <v>0</v>
      </c>
      <c r="G71" s="158"/>
      <c r="H71" s="159"/>
      <c r="I71" s="159"/>
      <c r="J71" s="157"/>
      <c r="K71" s="131">
        <f t="shared" si="14"/>
        <v>0</v>
      </c>
      <c r="L71" s="143" t="e">
        <f t="shared" si="19"/>
        <v>#DIV/0!</v>
      </c>
      <c r="M71" s="140" t="s">
        <v>88</v>
      </c>
      <c r="N71" s="67"/>
      <c r="O71" s="67"/>
      <c r="P71" s="67"/>
      <c r="Q71" s="67"/>
    </row>
    <row r="72" spans="1:17" ht="24" customHeight="1" x14ac:dyDescent="0.35">
      <c r="A72" s="246"/>
      <c r="B72" s="240"/>
      <c r="C72" s="20" t="s">
        <v>7</v>
      </c>
      <c r="D72" s="84">
        <f>SUM(D69:D71)</f>
        <v>0</v>
      </c>
      <c r="E72" s="100">
        <f t="shared" ref="E72:E99" si="30">SUM(G72:J72)</f>
        <v>0</v>
      </c>
      <c r="F72" s="98">
        <f t="shared" si="28"/>
        <v>0</v>
      </c>
      <c r="G72" s="111">
        <f t="shared" ref="G72:J72" si="31">SUM(G69:G71)</f>
        <v>0</v>
      </c>
      <c r="H72" s="21">
        <f t="shared" si="31"/>
        <v>0</v>
      </c>
      <c r="I72" s="21">
        <f t="shared" si="31"/>
        <v>0</v>
      </c>
      <c r="J72" s="84">
        <f t="shared" si="31"/>
        <v>0</v>
      </c>
      <c r="K72" s="132">
        <f t="shared" si="14"/>
        <v>0</v>
      </c>
      <c r="L72" s="144" t="e">
        <f t="shared" si="19"/>
        <v>#DIV/0!</v>
      </c>
      <c r="M72" s="140" t="s">
        <v>88</v>
      </c>
      <c r="N72" s="67"/>
      <c r="O72" s="67"/>
      <c r="P72" s="67"/>
      <c r="Q72" s="67"/>
    </row>
    <row r="73" spans="1:17" ht="24" customHeight="1" x14ac:dyDescent="0.35">
      <c r="A73" s="238" t="s">
        <v>59</v>
      </c>
      <c r="B73" s="238" t="s">
        <v>43</v>
      </c>
      <c r="C73" s="18" t="s">
        <v>17</v>
      </c>
      <c r="D73" s="157"/>
      <c r="E73" s="99">
        <f t="shared" si="30"/>
        <v>0</v>
      </c>
      <c r="F73" s="102">
        <f t="shared" si="28"/>
        <v>0</v>
      </c>
      <c r="G73" s="158"/>
      <c r="H73" s="159"/>
      <c r="I73" s="159"/>
      <c r="J73" s="157"/>
      <c r="K73" s="131">
        <f t="shared" si="14"/>
        <v>0</v>
      </c>
      <c r="L73" s="143" t="e">
        <f t="shared" si="19"/>
        <v>#DIV/0!</v>
      </c>
      <c r="M73" s="140" t="s">
        <v>88</v>
      </c>
      <c r="N73" s="67"/>
      <c r="O73" s="67"/>
      <c r="P73" s="67"/>
      <c r="Q73" s="67"/>
    </row>
    <row r="74" spans="1:17" ht="24" customHeight="1" x14ac:dyDescent="0.35">
      <c r="A74" s="239"/>
      <c r="B74" s="239"/>
      <c r="C74" s="18" t="s">
        <v>86</v>
      </c>
      <c r="D74" s="157"/>
      <c r="E74" s="99">
        <f t="shared" si="30"/>
        <v>0</v>
      </c>
      <c r="F74" s="102">
        <f t="shared" si="28"/>
        <v>0</v>
      </c>
      <c r="G74" s="158"/>
      <c r="H74" s="159"/>
      <c r="I74" s="159"/>
      <c r="J74" s="157"/>
      <c r="K74" s="131">
        <f t="shared" si="14"/>
        <v>0</v>
      </c>
      <c r="L74" s="143" t="e">
        <f t="shared" si="19"/>
        <v>#DIV/0!</v>
      </c>
      <c r="M74" s="140" t="s">
        <v>88</v>
      </c>
      <c r="N74" s="67"/>
      <c r="O74" s="67"/>
      <c r="P74" s="67"/>
      <c r="Q74" s="67"/>
    </row>
    <row r="75" spans="1:17" ht="24" customHeight="1" x14ac:dyDescent="0.35">
      <c r="A75" s="239"/>
      <c r="B75" s="239"/>
      <c r="C75" s="18" t="s">
        <v>2</v>
      </c>
      <c r="D75" s="157"/>
      <c r="E75" s="99">
        <f t="shared" si="30"/>
        <v>0</v>
      </c>
      <c r="F75" s="102">
        <f t="shared" si="28"/>
        <v>0</v>
      </c>
      <c r="G75" s="158"/>
      <c r="H75" s="159"/>
      <c r="I75" s="159"/>
      <c r="J75" s="157"/>
      <c r="K75" s="131">
        <f t="shared" si="14"/>
        <v>0</v>
      </c>
      <c r="L75" s="143" t="e">
        <f t="shared" si="19"/>
        <v>#DIV/0!</v>
      </c>
      <c r="M75" s="140" t="s">
        <v>88</v>
      </c>
      <c r="N75" s="67"/>
      <c r="O75" s="67"/>
      <c r="P75" s="67"/>
      <c r="Q75" s="67"/>
    </row>
    <row r="76" spans="1:17" ht="24" customHeight="1" x14ac:dyDescent="0.35">
      <c r="A76" s="240"/>
      <c r="B76" s="240"/>
      <c r="C76" s="20" t="s">
        <v>7</v>
      </c>
      <c r="D76" s="84">
        <f>SUM(D73:D75)</f>
        <v>0</v>
      </c>
      <c r="E76" s="100">
        <f t="shared" si="30"/>
        <v>0</v>
      </c>
      <c r="F76" s="98">
        <f t="shared" si="28"/>
        <v>0</v>
      </c>
      <c r="G76" s="111">
        <f t="shared" ref="G76:J76" si="32">SUM(G73:G75)</f>
        <v>0</v>
      </c>
      <c r="H76" s="21">
        <f t="shared" si="32"/>
        <v>0</v>
      </c>
      <c r="I76" s="21">
        <f t="shared" si="32"/>
        <v>0</v>
      </c>
      <c r="J76" s="84">
        <f t="shared" si="32"/>
        <v>0</v>
      </c>
      <c r="K76" s="132">
        <f t="shared" si="14"/>
        <v>0</v>
      </c>
      <c r="L76" s="144" t="e">
        <f t="shared" si="19"/>
        <v>#DIV/0!</v>
      </c>
      <c r="M76" s="140" t="s">
        <v>88</v>
      </c>
      <c r="N76" s="67"/>
      <c r="O76" s="67"/>
      <c r="P76" s="67"/>
      <c r="Q76" s="67"/>
    </row>
    <row r="77" spans="1:17" ht="24" customHeight="1" x14ac:dyDescent="0.35">
      <c r="A77" s="238" t="s">
        <v>60</v>
      </c>
      <c r="B77" s="238" t="s">
        <v>43</v>
      </c>
      <c r="C77" s="18" t="s">
        <v>17</v>
      </c>
      <c r="D77" s="157"/>
      <c r="E77" s="99">
        <f t="shared" si="30"/>
        <v>0</v>
      </c>
      <c r="F77" s="102">
        <f t="shared" si="28"/>
        <v>0</v>
      </c>
      <c r="G77" s="158"/>
      <c r="H77" s="159"/>
      <c r="I77" s="159"/>
      <c r="J77" s="157"/>
      <c r="K77" s="131">
        <f t="shared" si="14"/>
        <v>0</v>
      </c>
      <c r="L77" s="143" t="e">
        <f t="shared" si="19"/>
        <v>#DIV/0!</v>
      </c>
      <c r="M77" s="140" t="s">
        <v>88</v>
      </c>
      <c r="N77" s="67"/>
      <c r="O77" s="67"/>
      <c r="P77" s="67"/>
      <c r="Q77" s="67"/>
    </row>
    <row r="78" spans="1:17" ht="24" customHeight="1" x14ac:dyDescent="0.35">
      <c r="A78" s="239"/>
      <c r="B78" s="239"/>
      <c r="C78" s="18" t="s">
        <v>86</v>
      </c>
      <c r="D78" s="157"/>
      <c r="E78" s="99">
        <f t="shared" si="30"/>
        <v>0</v>
      </c>
      <c r="F78" s="102">
        <f t="shared" si="28"/>
        <v>0</v>
      </c>
      <c r="G78" s="158"/>
      <c r="H78" s="159"/>
      <c r="I78" s="159"/>
      <c r="J78" s="157"/>
      <c r="K78" s="131">
        <f t="shared" si="14"/>
        <v>0</v>
      </c>
      <c r="L78" s="143" t="e">
        <f t="shared" si="19"/>
        <v>#DIV/0!</v>
      </c>
      <c r="M78" s="140" t="s">
        <v>88</v>
      </c>
      <c r="N78" s="67"/>
      <c r="O78" s="67"/>
      <c r="P78" s="67"/>
      <c r="Q78" s="67"/>
    </row>
    <row r="79" spans="1:17" ht="24" customHeight="1" x14ac:dyDescent="0.35">
      <c r="A79" s="239"/>
      <c r="B79" s="239"/>
      <c r="C79" s="18" t="s">
        <v>2</v>
      </c>
      <c r="D79" s="157"/>
      <c r="E79" s="99">
        <f t="shared" si="30"/>
        <v>0</v>
      </c>
      <c r="F79" s="102">
        <f t="shared" si="28"/>
        <v>0</v>
      </c>
      <c r="G79" s="158"/>
      <c r="H79" s="159"/>
      <c r="I79" s="159"/>
      <c r="J79" s="157"/>
      <c r="K79" s="131">
        <f t="shared" si="14"/>
        <v>0</v>
      </c>
      <c r="L79" s="143" t="e">
        <f t="shared" si="19"/>
        <v>#DIV/0!</v>
      </c>
      <c r="M79" s="140" t="s">
        <v>88</v>
      </c>
      <c r="N79" s="67"/>
      <c r="O79" s="67"/>
      <c r="P79" s="67"/>
      <c r="Q79" s="67"/>
    </row>
    <row r="80" spans="1:17" ht="24" customHeight="1" x14ac:dyDescent="0.35">
      <c r="A80" s="240"/>
      <c r="B80" s="240"/>
      <c r="C80" s="20" t="s">
        <v>7</v>
      </c>
      <c r="D80" s="84">
        <f>SUM(D77:D79)</f>
        <v>0</v>
      </c>
      <c r="E80" s="100">
        <f t="shared" si="30"/>
        <v>0</v>
      </c>
      <c r="F80" s="98">
        <f t="shared" si="28"/>
        <v>0</v>
      </c>
      <c r="G80" s="111">
        <f t="shared" ref="G80:J80" si="33">SUM(G77:G79)</f>
        <v>0</v>
      </c>
      <c r="H80" s="21">
        <f t="shared" si="33"/>
        <v>0</v>
      </c>
      <c r="I80" s="21">
        <f t="shared" si="33"/>
        <v>0</v>
      </c>
      <c r="J80" s="84">
        <f t="shared" si="33"/>
        <v>0</v>
      </c>
      <c r="K80" s="132">
        <f t="shared" si="14"/>
        <v>0</v>
      </c>
      <c r="L80" s="144" t="e">
        <f t="shared" si="19"/>
        <v>#DIV/0!</v>
      </c>
      <c r="M80" s="140" t="s">
        <v>88</v>
      </c>
      <c r="N80" s="67"/>
      <c r="O80" s="67"/>
      <c r="P80" s="67"/>
      <c r="Q80" s="67"/>
    </row>
    <row r="81" spans="1:18" ht="24" customHeight="1" x14ac:dyDescent="0.35">
      <c r="A81" s="241" t="s">
        <v>61</v>
      </c>
      <c r="B81" s="238" t="s">
        <v>43</v>
      </c>
      <c r="C81" s="18" t="s">
        <v>17</v>
      </c>
      <c r="D81" s="157"/>
      <c r="E81" s="99">
        <f t="shared" si="30"/>
        <v>0</v>
      </c>
      <c r="F81" s="102">
        <f t="shared" si="28"/>
        <v>0</v>
      </c>
      <c r="G81" s="158"/>
      <c r="H81" s="159"/>
      <c r="I81" s="159"/>
      <c r="J81" s="157"/>
      <c r="K81" s="131">
        <f t="shared" si="14"/>
        <v>0</v>
      </c>
      <c r="L81" s="143" t="e">
        <f t="shared" si="19"/>
        <v>#DIV/0!</v>
      </c>
      <c r="M81" s="140" t="s">
        <v>88</v>
      </c>
      <c r="N81" s="67"/>
      <c r="O81" s="67"/>
      <c r="P81" s="67"/>
      <c r="Q81" s="67"/>
    </row>
    <row r="82" spans="1:18" ht="24" customHeight="1" x14ac:dyDescent="0.35">
      <c r="A82" s="242"/>
      <c r="B82" s="239"/>
      <c r="C82" s="18" t="s">
        <v>86</v>
      </c>
      <c r="D82" s="157"/>
      <c r="E82" s="99">
        <f t="shared" si="30"/>
        <v>0</v>
      </c>
      <c r="F82" s="102">
        <f t="shared" si="28"/>
        <v>0</v>
      </c>
      <c r="G82" s="158"/>
      <c r="H82" s="159"/>
      <c r="I82" s="159"/>
      <c r="J82" s="157"/>
      <c r="K82" s="131">
        <f t="shared" ref="K82:K145" si="34">SUM(D82,E82)</f>
        <v>0</v>
      </c>
      <c r="L82" s="143" t="e">
        <f t="shared" si="19"/>
        <v>#DIV/0!</v>
      </c>
      <c r="M82" s="140" t="s">
        <v>88</v>
      </c>
      <c r="N82" s="67"/>
      <c r="O82" s="67"/>
      <c r="P82" s="67"/>
      <c r="Q82" s="67"/>
    </row>
    <row r="83" spans="1:18" ht="24" customHeight="1" x14ac:dyDescent="0.35">
      <c r="A83" s="242"/>
      <c r="B83" s="239"/>
      <c r="C83" s="18" t="s">
        <v>2</v>
      </c>
      <c r="D83" s="157"/>
      <c r="E83" s="99">
        <f t="shared" si="30"/>
        <v>0</v>
      </c>
      <c r="F83" s="102">
        <f t="shared" si="28"/>
        <v>0</v>
      </c>
      <c r="G83" s="158"/>
      <c r="H83" s="159"/>
      <c r="I83" s="159"/>
      <c r="J83" s="157"/>
      <c r="K83" s="131">
        <f t="shared" si="34"/>
        <v>0</v>
      </c>
      <c r="L83" s="143" t="e">
        <f t="shared" si="19"/>
        <v>#DIV/0!</v>
      </c>
      <c r="M83" s="140" t="s">
        <v>88</v>
      </c>
      <c r="N83" s="67"/>
      <c r="O83" s="67"/>
      <c r="P83" s="67"/>
      <c r="Q83" s="67"/>
    </row>
    <row r="84" spans="1:18" ht="24" customHeight="1" x14ac:dyDescent="0.35">
      <c r="A84" s="243"/>
      <c r="B84" s="240"/>
      <c r="C84" s="20" t="s">
        <v>7</v>
      </c>
      <c r="D84" s="84">
        <f>SUM(D81:D83)</f>
        <v>0</v>
      </c>
      <c r="E84" s="100">
        <f t="shared" si="30"/>
        <v>0</v>
      </c>
      <c r="F84" s="98">
        <f t="shared" si="28"/>
        <v>0</v>
      </c>
      <c r="G84" s="111">
        <f t="shared" ref="G84:J84" si="35">SUM(G81:G83)</f>
        <v>0</v>
      </c>
      <c r="H84" s="21">
        <f t="shared" si="35"/>
        <v>0</v>
      </c>
      <c r="I84" s="21">
        <f t="shared" si="35"/>
        <v>0</v>
      </c>
      <c r="J84" s="82">
        <f t="shared" si="35"/>
        <v>0</v>
      </c>
      <c r="K84" s="132">
        <f t="shared" si="34"/>
        <v>0</v>
      </c>
      <c r="L84" s="144" t="e">
        <f t="shared" si="19"/>
        <v>#DIV/0!</v>
      </c>
      <c r="M84" s="140" t="s">
        <v>88</v>
      </c>
      <c r="N84" s="71"/>
      <c r="O84" s="67"/>
      <c r="P84" s="71"/>
      <c r="Q84" s="67"/>
    </row>
    <row r="85" spans="1:18" ht="24" customHeight="1" x14ac:dyDescent="0.35">
      <c r="A85" s="241" t="s">
        <v>62</v>
      </c>
      <c r="B85" s="238" t="s">
        <v>43</v>
      </c>
      <c r="C85" s="18" t="s">
        <v>17</v>
      </c>
      <c r="D85" s="157"/>
      <c r="E85" s="99">
        <f t="shared" si="30"/>
        <v>0</v>
      </c>
      <c r="F85" s="102">
        <f t="shared" si="28"/>
        <v>0</v>
      </c>
      <c r="G85" s="158"/>
      <c r="H85" s="159"/>
      <c r="I85" s="159"/>
      <c r="J85" s="157"/>
      <c r="K85" s="131">
        <f t="shared" si="34"/>
        <v>0</v>
      </c>
      <c r="L85" s="143" t="e">
        <f t="shared" si="19"/>
        <v>#DIV/0!</v>
      </c>
      <c r="M85" s="140" t="s">
        <v>88</v>
      </c>
      <c r="N85" s="67"/>
      <c r="O85" s="67"/>
      <c r="P85" s="67"/>
      <c r="Q85" s="67"/>
    </row>
    <row r="86" spans="1:18" ht="24" customHeight="1" x14ac:dyDescent="0.35">
      <c r="A86" s="242"/>
      <c r="B86" s="239"/>
      <c r="C86" s="18" t="s">
        <v>86</v>
      </c>
      <c r="D86" s="157"/>
      <c r="E86" s="99">
        <f t="shared" si="30"/>
        <v>0</v>
      </c>
      <c r="F86" s="102">
        <f t="shared" si="28"/>
        <v>0</v>
      </c>
      <c r="G86" s="158"/>
      <c r="H86" s="159"/>
      <c r="I86" s="159"/>
      <c r="J86" s="157"/>
      <c r="K86" s="131">
        <f t="shared" si="34"/>
        <v>0</v>
      </c>
      <c r="L86" s="143" t="e">
        <f t="shared" si="19"/>
        <v>#DIV/0!</v>
      </c>
      <c r="M86" s="140" t="s">
        <v>88</v>
      </c>
      <c r="N86" s="67"/>
      <c r="O86" s="67"/>
      <c r="P86" s="67"/>
      <c r="Q86" s="67"/>
    </row>
    <row r="87" spans="1:18" ht="24" customHeight="1" x14ac:dyDescent="0.35">
      <c r="A87" s="242"/>
      <c r="B87" s="239"/>
      <c r="C87" s="18" t="s">
        <v>2</v>
      </c>
      <c r="D87" s="157"/>
      <c r="E87" s="99">
        <f t="shared" si="30"/>
        <v>0</v>
      </c>
      <c r="F87" s="102">
        <f t="shared" si="28"/>
        <v>0</v>
      </c>
      <c r="G87" s="158"/>
      <c r="H87" s="159"/>
      <c r="I87" s="159"/>
      <c r="J87" s="157"/>
      <c r="K87" s="131">
        <f t="shared" si="34"/>
        <v>0</v>
      </c>
      <c r="L87" s="143" t="e">
        <f t="shared" si="19"/>
        <v>#DIV/0!</v>
      </c>
      <c r="M87" s="140" t="s">
        <v>88</v>
      </c>
      <c r="N87" s="67"/>
      <c r="O87" s="67"/>
      <c r="P87" s="67"/>
      <c r="Q87" s="67"/>
    </row>
    <row r="88" spans="1:18" ht="24" customHeight="1" x14ac:dyDescent="0.35">
      <c r="A88" s="243"/>
      <c r="B88" s="240"/>
      <c r="C88" s="20" t="s">
        <v>7</v>
      </c>
      <c r="D88" s="84">
        <f>SUM(D85:D87)</f>
        <v>0</v>
      </c>
      <c r="E88" s="100">
        <f t="shared" si="30"/>
        <v>0</v>
      </c>
      <c r="F88" s="98">
        <f t="shared" si="28"/>
        <v>0</v>
      </c>
      <c r="G88" s="111">
        <f t="shared" ref="G88:J88" si="36">SUM(G85:G87)</f>
        <v>0</v>
      </c>
      <c r="H88" s="21">
        <f t="shared" si="36"/>
        <v>0</v>
      </c>
      <c r="I88" s="21">
        <f t="shared" si="36"/>
        <v>0</v>
      </c>
      <c r="J88" s="82">
        <f t="shared" si="36"/>
        <v>0</v>
      </c>
      <c r="K88" s="132">
        <f t="shared" si="34"/>
        <v>0</v>
      </c>
      <c r="L88" s="144" t="e">
        <f t="shared" si="19"/>
        <v>#DIV/0!</v>
      </c>
      <c r="M88" s="140" t="s">
        <v>88</v>
      </c>
      <c r="N88" s="71"/>
      <c r="O88" s="67"/>
      <c r="P88" s="71"/>
      <c r="Q88" s="67"/>
      <c r="R88" s="72"/>
    </row>
    <row r="89" spans="1:18" ht="24" customHeight="1" x14ac:dyDescent="0.35">
      <c r="A89" s="238" t="s">
        <v>63</v>
      </c>
      <c r="B89" s="238" t="s">
        <v>43</v>
      </c>
      <c r="C89" s="18" t="s">
        <v>17</v>
      </c>
      <c r="D89" s="157"/>
      <c r="E89" s="99">
        <f t="shared" si="30"/>
        <v>0</v>
      </c>
      <c r="F89" s="102">
        <f t="shared" si="28"/>
        <v>0</v>
      </c>
      <c r="G89" s="158"/>
      <c r="H89" s="159"/>
      <c r="I89" s="159"/>
      <c r="J89" s="157"/>
      <c r="K89" s="131">
        <f t="shared" si="34"/>
        <v>0</v>
      </c>
      <c r="L89" s="143" t="e">
        <f t="shared" si="19"/>
        <v>#DIV/0!</v>
      </c>
      <c r="M89" s="140" t="s">
        <v>88</v>
      </c>
      <c r="N89" s="67"/>
      <c r="O89" s="67"/>
      <c r="P89" s="67"/>
      <c r="Q89" s="67"/>
    </row>
    <row r="90" spans="1:18" ht="24" customHeight="1" x14ac:dyDescent="0.35">
      <c r="A90" s="239"/>
      <c r="B90" s="239"/>
      <c r="C90" s="18" t="s">
        <v>86</v>
      </c>
      <c r="D90" s="157"/>
      <c r="E90" s="99">
        <f t="shared" si="30"/>
        <v>0</v>
      </c>
      <c r="F90" s="102">
        <f t="shared" si="28"/>
        <v>0</v>
      </c>
      <c r="G90" s="158"/>
      <c r="H90" s="159"/>
      <c r="I90" s="159"/>
      <c r="J90" s="157"/>
      <c r="K90" s="131">
        <f t="shared" si="34"/>
        <v>0</v>
      </c>
      <c r="L90" s="143" t="e">
        <f t="shared" si="19"/>
        <v>#DIV/0!</v>
      </c>
      <c r="M90" s="140" t="s">
        <v>88</v>
      </c>
      <c r="N90" s="67"/>
      <c r="O90" s="67"/>
      <c r="P90" s="67"/>
      <c r="Q90" s="67"/>
    </row>
    <row r="91" spans="1:18" ht="24" customHeight="1" x14ac:dyDescent="0.35">
      <c r="A91" s="239"/>
      <c r="B91" s="239"/>
      <c r="C91" s="18" t="s">
        <v>2</v>
      </c>
      <c r="D91" s="157"/>
      <c r="E91" s="99">
        <f t="shared" si="30"/>
        <v>0</v>
      </c>
      <c r="F91" s="102">
        <f t="shared" si="28"/>
        <v>0</v>
      </c>
      <c r="G91" s="158"/>
      <c r="H91" s="159"/>
      <c r="I91" s="159"/>
      <c r="J91" s="157"/>
      <c r="K91" s="131">
        <f t="shared" si="34"/>
        <v>0</v>
      </c>
      <c r="L91" s="143" t="e">
        <f t="shared" si="19"/>
        <v>#DIV/0!</v>
      </c>
      <c r="M91" s="140" t="s">
        <v>88</v>
      </c>
      <c r="N91" s="67"/>
      <c r="O91" s="67"/>
      <c r="P91" s="67"/>
      <c r="Q91" s="67"/>
    </row>
    <row r="92" spans="1:18" ht="24" customHeight="1" x14ac:dyDescent="0.35">
      <c r="A92" s="240"/>
      <c r="B92" s="240"/>
      <c r="C92" s="20" t="s">
        <v>7</v>
      </c>
      <c r="D92" s="84">
        <f>SUM(D89:D91)</f>
        <v>0</v>
      </c>
      <c r="E92" s="100">
        <f t="shared" si="30"/>
        <v>0</v>
      </c>
      <c r="F92" s="98">
        <f t="shared" si="28"/>
        <v>0</v>
      </c>
      <c r="G92" s="111">
        <f t="shared" ref="G92:J92" si="37">SUM(G89:G91)</f>
        <v>0</v>
      </c>
      <c r="H92" s="21">
        <f t="shared" si="37"/>
        <v>0</v>
      </c>
      <c r="I92" s="21">
        <f t="shared" si="37"/>
        <v>0</v>
      </c>
      <c r="J92" s="84">
        <f t="shared" si="37"/>
        <v>0</v>
      </c>
      <c r="K92" s="132">
        <f t="shared" si="34"/>
        <v>0</v>
      </c>
      <c r="L92" s="144" t="e">
        <f t="shared" si="19"/>
        <v>#DIV/0!</v>
      </c>
      <c r="M92" s="140" t="s">
        <v>88</v>
      </c>
      <c r="N92" s="67"/>
      <c r="O92" s="67"/>
      <c r="P92" s="67"/>
      <c r="Q92" s="67"/>
    </row>
    <row r="93" spans="1:18" ht="24" customHeight="1" x14ac:dyDescent="0.35">
      <c r="A93" s="244" t="s">
        <v>64</v>
      </c>
      <c r="B93" s="238" t="s">
        <v>43</v>
      </c>
      <c r="C93" s="18" t="s">
        <v>17</v>
      </c>
      <c r="D93" s="157"/>
      <c r="E93" s="99">
        <f t="shared" si="30"/>
        <v>0</v>
      </c>
      <c r="F93" s="102">
        <f t="shared" si="28"/>
        <v>0</v>
      </c>
      <c r="G93" s="158"/>
      <c r="H93" s="159"/>
      <c r="I93" s="159"/>
      <c r="J93" s="157"/>
      <c r="K93" s="131">
        <f t="shared" si="34"/>
        <v>0</v>
      </c>
      <c r="L93" s="143" t="e">
        <f t="shared" si="19"/>
        <v>#DIV/0!</v>
      </c>
      <c r="M93" s="140" t="s">
        <v>88</v>
      </c>
      <c r="N93" s="67"/>
      <c r="O93" s="67"/>
      <c r="P93" s="67"/>
      <c r="Q93" s="67"/>
    </row>
    <row r="94" spans="1:18" ht="24" customHeight="1" x14ac:dyDescent="0.35">
      <c r="A94" s="245"/>
      <c r="B94" s="239"/>
      <c r="C94" s="18" t="s">
        <v>86</v>
      </c>
      <c r="D94" s="157"/>
      <c r="E94" s="99">
        <f t="shared" si="30"/>
        <v>0</v>
      </c>
      <c r="F94" s="102">
        <f t="shared" si="28"/>
        <v>0</v>
      </c>
      <c r="G94" s="158"/>
      <c r="H94" s="159"/>
      <c r="I94" s="159"/>
      <c r="J94" s="157"/>
      <c r="K94" s="131">
        <f t="shared" si="34"/>
        <v>0</v>
      </c>
      <c r="L94" s="143" t="e">
        <f t="shared" si="19"/>
        <v>#DIV/0!</v>
      </c>
      <c r="M94" s="140" t="s">
        <v>88</v>
      </c>
      <c r="N94" s="67"/>
      <c r="O94" s="67"/>
      <c r="P94" s="67"/>
      <c r="Q94" s="67"/>
    </row>
    <row r="95" spans="1:18" ht="24" customHeight="1" x14ac:dyDescent="0.35">
      <c r="A95" s="245"/>
      <c r="B95" s="239"/>
      <c r="C95" s="18" t="s">
        <v>2</v>
      </c>
      <c r="D95" s="157"/>
      <c r="E95" s="99">
        <f t="shared" si="30"/>
        <v>0</v>
      </c>
      <c r="F95" s="102">
        <f t="shared" si="28"/>
        <v>0</v>
      </c>
      <c r="G95" s="158"/>
      <c r="H95" s="159"/>
      <c r="I95" s="159"/>
      <c r="J95" s="157"/>
      <c r="K95" s="131">
        <f t="shared" si="34"/>
        <v>0</v>
      </c>
      <c r="L95" s="143" t="e">
        <f t="shared" si="19"/>
        <v>#DIV/0!</v>
      </c>
      <c r="M95" s="140" t="s">
        <v>88</v>
      </c>
      <c r="N95" s="67"/>
      <c r="O95" s="67"/>
      <c r="P95" s="67"/>
      <c r="Q95" s="67"/>
    </row>
    <row r="96" spans="1:18" ht="24" customHeight="1" x14ac:dyDescent="0.35">
      <c r="A96" s="246"/>
      <c r="B96" s="240"/>
      <c r="C96" s="20" t="s">
        <v>7</v>
      </c>
      <c r="D96" s="82">
        <f>SUM(D93:D95)</f>
        <v>0</v>
      </c>
      <c r="E96" s="100">
        <f t="shared" si="30"/>
        <v>0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0</v>
      </c>
      <c r="K96" s="132">
        <f t="shared" si="34"/>
        <v>0</v>
      </c>
      <c r="L96" s="144" t="e">
        <f t="shared" si="19"/>
        <v>#DIV/0!</v>
      </c>
      <c r="M96" s="140" t="s">
        <v>88</v>
      </c>
      <c r="N96" s="71"/>
      <c r="O96" s="71"/>
      <c r="P96" s="71"/>
      <c r="Q96" s="67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0</v>
      </c>
      <c r="E97" s="101">
        <f t="shared" si="30"/>
        <v>0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0</v>
      </c>
      <c r="K97" s="133">
        <f t="shared" si="34"/>
        <v>0</v>
      </c>
      <c r="L97" s="145" t="e">
        <f t="shared" ref="L97:L128" si="40">SUM(D97/K97)</f>
        <v>#DIV/0!</v>
      </c>
      <c r="M97" s="140" t="s">
        <v>88</v>
      </c>
      <c r="N97" s="67"/>
      <c r="O97" s="67"/>
      <c r="P97" s="67"/>
      <c r="Q97" s="67"/>
    </row>
    <row r="98" spans="1:17" ht="24" customHeight="1" x14ac:dyDescent="0.35">
      <c r="A98" s="244" t="s">
        <v>65</v>
      </c>
      <c r="B98" s="247" t="s">
        <v>100</v>
      </c>
      <c r="C98" s="18" t="s">
        <v>17</v>
      </c>
      <c r="D98" s="157"/>
      <c r="E98" s="99">
        <f t="shared" si="30"/>
        <v>0</v>
      </c>
      <c r="F98" s="102">
        <f t="shared" si="28"/>
        <v>0</v>
      </c>
      <c r="G98" s="158"/>
      <c r="H98" s="159"/>
      <c r="I98" s="159"/>
      <c r="J98" s="157"/>
      <c r="K98" s="134">
        <f t="shared" si="34"/>
        <v>0</v>
      </c>
      <c r="L98" s="143" t="e">
        <f t="shared" si="40"/>
        <v>#DIV/0!</v>
      </c>
      <c r="M98" s="140" t="s">
        <v>88</v>
      </c>
      <c r="N98" s="67"/>
      <c r="O98" s="67"/>
      <c r="P98" s="67"/>
      <c r="Q98" s="67"/>
    </row>
    <row r="99" spans="1:17" ht="24" customHeight="1" x14ac:dyDescent="0.35">
      <c r="A99" s="245"/>
      <c r="B99" s="248"/>
      <c r="C99" s="18" t="s">
        <v>86</v>
      </c>
      <c r="D99" s="157"/>
      <c r="E99" s="99">
        <f t="shared" si="30"/>
        <v>0</v>
      </c>
      <c r="F99" s="102">
        <f t="shared" si="28"/>
        <v>0</v>
      </c>
      <c r="G99" s="158"/>
      <c r="H99" s="159"/>
      <c r="I99" s="159"/>
      <c r="J99" s="157"/>
      <c r="K99" s="134">
        <f t="shared" si="34"/>
        <v>0</v>
      </c>
      <c r="L99" s="143" t="e">
        <f t="shared" si="40"/>
        <v>#DIV/0!</v>
      </c>
      <c r="M99" s="140" t="s">
        <v>88</v>
      </c>
      <c r="N99" s="67"/>
      <c r="O99" s="67"/>
      <c r="P99" s="67"/>
      <c r="Q99" s="67"/>
    </row>
    <row r="100" spans="1:17" ht="24" customHeight="1" x14ac:dyDescent="0.35">
      <c r="A100" s="245"/>
      <c r="B100" s="248"/>
      <c r="C100" s="18" t="s">
        <v>2</v>
      </c>
      <c r="D100" s="157"/>
      <c r="E100" s="99">
        <f t="shared" ref="E100:E131" si="41">SUM(G100:J100)</f>
        <v>0</v>
      </c>
      <c r="F100" s="102">
        <f t="shared" si="28"/>
        <v>0</v>
      </c>
      <c r="G100" s="158"/>
      <c r="H100" s="159"/>
      <c r="I100" s="159"/>
      <c r="J100" s="157"/>
      <c r="K100" s="134">
        <f t="shared" si="34"/>
        <v>0</v>
      </c>
      <c r="L100" s="143" t="e">
        <f t="shared" si="40"/>
        <v>#DIV/0!</v>
      </c>
      <c r="M100" s="140" t="s">
        <v>88</v>
      </c>
      <c r="N100" s="67"/>
      <c r="O100" s="67"/>
      <c r="P100" s="67"/>
      <c r="Q100" s="67"/>
    </row>
    <row r="101" spans="1:17" ht="24" customHeight="1" x14ac:dyDescent="0.35">
      <c r="A101" s="246"/>
      <c r="B101" s="249"/>
      <c r="C101" s="20" t="s">
        <v>7</v>
      </c>
      <c r="D101" s="82">
        <f>SUM(D98:D100)</f>
        <v>0</v>
      </c>
      <c r="E101" s="100">
        <f t="shared" si="41"/>
        <v>0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0</v>
      </c>
      <c r="K101" s="135">
        <f t="shared" si="34"/>
        <v>0</v>
      </c>
      <c r="L101" s="144" t="e">
        <f t="shared" si="40"/>
        <v>#DIV/0!</v>
      </c>
      <c r="M101" s="140" t="s">
        <v>88</v>
      </c>
      <c r="N101" s="71"/>
      <c r="O101" s="71"/>
      <c r="P101" s="71"/>
      <c r="Q101" s="67"/>
    </row>
    <row r="102" spans="1:17" ht="24" customHeight="1" x14ac:dyDescent="0.35">
      <c r="A102" s="241" t="s">
        <v>66</v>
      </c>
      <c r="B102" s="247" t="s">
        <v>100</v>
      </c>
      <c r="C102" s="18" t="s">
        <v>17</v>
      </c>
      <c r="D102" s="157"/>
      <c r="E102" s="99">
        <f t="shared" si="41"/>
        <v>0</v>
      </c>
      <c r="F102" s="102">
        <f t="shared" si="28"/>
        <v>0</v>
      </c>
      <c r="G102" s="158"/>
      <c r="H102" s="159"/>
      <c r="I102" s="159"/>
      <c r="J102" s="157"/>
      <c r="K102" s="134">
        <f t="shared" si="34"/>
        <v>0</v>
      </c>
      <c r="L102" s="143" t="e">
        <f t="shared" si="40"/>
        <v>#DIV/0!</v>
      </c>
      <c r="M102" s="140" t="s">
        <v>88</v>
      </c>
      <c r="N102" s="67"/>
      <c r="O102" s="67"/>
      <c r="P102" s="67"/>
      <c r="Q102" s="67"/>
    </row>
    <row r="103" spans="1:17" ht="24" customHeight="1" x14ac:dyDescent="0.35">
      <c r="A103" s="242"/>
      <c r="B103" s="248"/>
      <c r="C103" s="18" t="s">
        <v>86</v>
      </c>
      <c r="D103" s="157"/>
      <c r="E103" s="99">
        <f t="shared" si="41"/>
        <v>0</v>
      </c>
      <c r="F103" s="102">
        <f t="shared" si="28"/>
        <v>0</v>
      </c>
      <c r="G103" s="158"/>
      <c r="H103" s="159"/>
      <c r="I103" s="159"/>
      <c r="J103" s="157"/>
      <c r="K103" s="134">
        <f t="shared" si="34"/>
        <v>0</v>
      </c>
      <c r="L103" s="143" t="e">
        <f t="shared" si="40"/>
        <v>#DIV/0!</v>
      </c>
      <c r="M103" s="140" t="s">
        <v>88</v>
      </c>
      <c r="N103" s="67"/>
      <c r="O103" s="67"/>
      <c r="P103" s="67"/>
      <c r="Q103" s="67"/>
    </row>
    <row r="104" spans="1:17" ht="24" customHeight="1" x14ac:dyDescent="0.35">
      <c r="A104" s="242"/>
      <c r="B104" s="248"/>
      <c r="C104" s="18" t="s">
        <v>2</v>
      </c>
      <c r="D104" s="157"/>
      <c r="E104" s="99">
        <f t="shared" si="41"/>
        <v>0</v>
      </c>
      <c r="F104" s="102">
        <f t="shared" si="28"/>
        <v>0</v>
      </c>
      <c r="G104" s="158"/>
      <c r="H104" s="159"/>
      <c r="I104" s="159"/>
      <c r="J104" s="157"/>
      <c r="K104" s="134">
        <f t="shared" si="34"/>
        <v>0</v>
      </c>
      <c r="L104" s="143" t="e">
        <f t="shared" si="40"/>
        <v>#DIV/0!</v>
      </c>
      <c r="M104" s="140" t="s">
        <v>88</v>
      </c>
      <c r="N104" s="67"/>
      <c r="O104" s="67"/>
      <c r="P104" s="67"/>
      <c r="Q104" s="67"/>
    </row>
    <row r="105" spans="1:17" ht="24" customHeight="1" x14ac:dyDescent="0.35">
      <c r="A105" s="243"/>
      <c r="B105" s="249"/>
      <c r="C105" s="20" t="s">
        <v>7</v>
      </c>
      <c r="D105" s="84">
        <f>SUM(D102:D104)</f>
        <v>0</v>
      </c>
      <c r="E105" s="100">
        <f t="shared" si="41"/>
        <v>0</v>
      </c>
      <c r="F105" s="98">
        <f t="shared" si="28"/>
        <v>0</v>
      </c>
      <c r="G105" s="111">
        <f t="shared" ref="G105:J105" si="43">SUM(G102:G104)</f>
        <v>0</v>
      </c>
      <c r="H105" s="21">
        <f t="shared" si="43"/>
        <v>0</v>
      </c>
      <c r="I105" s="21">
        <f t="shared" si="43"/>
        <v>0</v>
      </c>
      <c r="J105" s="84">
        <f t="shared" si="43"/>
        <v>0</v>
      </c>
      <c r="K105" s="135">
        <f t="shared" si="34"/>
        <v>0</v>
      </c>
      <c r="L105" s="144" t="e">
        <f t="shared" si="40"/>
        <v>#DIV/0!</v>
      </c>
      <c r="M105" s="140" t="s">
        <v>88</v>
      </c>
      <c r="N105" s="67"/>
      <c r="O105" s="67"/>
      <c r="P105" s="67"/>
      <c r="Q105" s="67"/>
    </row>
    <row r="106" spans="1:17" ht="24" customHeight="1" x14ac:dyDescent="0.35">
      <c r="A106" s="238" t="s">
        <v>67</v>
      </c>
      <c r="B106" s="247" t="s">
        <v>100</v>
      </c>
      <c r="C106" s="18" t="s">
        <v>17</v>
      </c>
      <c r="D106" s="157"/>
      <c r="E106" s="99">
        <f t="shared" si="41"/>
        <v>0</v>
      </c>
      <c r="F106" s="102">
        <f t="shared" si="28"/>
        <v>0</v>
      </c>
      <c r="G106" s="158"/>
      <c r="H106" s="159"/>
      <c r="I106" s="159"/>
      <c r="J106" s="157"/>
      <c r="K106" s="134">
        <f t="shared" si="34"/>
        <v>0</v>
      </c>
      <c r="L106" s="143" t="e">
        <f t="shared" si="40"/>
        <v>#DIV/0!</v>
      </c>
      <c r="M106" s="140" t="s">
        <v>88</v>
      </c>
      <c r="N106" s="67"/>
      <c r="O106" s="67"/>
      <c r="P106" s="67"/>
      <c r="Q106" s="67"/>
    </row>
    <row r="107" spans="1:17" ht="24" customHeight="1" x14ac:dyDescent="0.35">
      <c r="A107" s="239"/>
      <c r="B107" s="248"/>
      <c r="C107" s="18" t="s">
        <v>86</v>
      </c>
      <c r="D107" s="157"/>
      <c r="E107" s="99">
        <f t="shared" si="41"/>
        <v>0</v>
      </c>
      <c r="F107" s="102">
        <f t="shared" si="28"/>
        <v>0</v>
      </c>
      <c r="G107" s="158"/>
      <c r="H107" s="159"/>
      <c r="I107" s="159"/>
      <c r="J107" s="157"/>
      <c r="K107" s="134">
        <f t="shared" si="34"/>
        <v>0</v>
      </c>
      <c r="L107" s="143" t="e">
        <f t="shared" si="40"/>
        <v>#DIV/0!</v>
      </c>
      <c r="M107" s="140" t="s">
        <v>88</v>
      </c>
      <c r="N107" s="67"/>
      <c r="O107" s="67"/>
      <c r="P107" s="67"/>
      <c r="Q107" s="67"/>
    </row>
    <row r="108" spans="1:17" ht="24" customHeight="1" x14ac:dyDescent="0.35">
      <c r="A108" s="239"/>
      <c r="B108" s="248"/>
      <c r="C108" s="18" t="s">
        <v>2</v>
      </c>
      <c r="D108" s="157"/>
      <c r="E108" s="99">
        <f t="shared" si="41"/>
        <v>0</v>
      </c>
      <c r="F108" s="102">
        <f t="shared" si="28"/>
        <v>0</v>
      </c>
      <c r="G108" s="158"/>
      <c r="H108" s="159"/>
      <c r="I108" s="159"/>
      <c r="J108" s="157"/>
      <c r="K108" s="134">
        <f t="shared" si="34"/>
        <v>0</v>
      </c>
      <c r="L108" s="143" t="e">
        <f t="shared" si="40"/>
        <v>#DIV/0!</v>
      </c>
      <c r="M108" s="140" t="s">
        <v>88</v>
      </c>
      <c r="N108" s="67"/>
      <c r="O108" s="67"/>
      <c r="P108" s="67"/>
      <c r="Q108" s="67"/>
    </row>
    <row r="109" spans="1:17" ht="24" customHeight="1" x14ac:dyDescent="0.35">
      <c r="A109" s="240"/>
      <c r="B109" s="249"/>
      <c r="C109" s="20" t="s">
        <v>7</v>
      </c>
      <c r="D109" s="84">
        <f>SUM(D106:D108)</f>
        <v>0</v>
      </c>
      <c r="E109" s="100">
        <f t="shared" si="41"/>
        <v>0</v>
      </c>
      <c r="F109" s="98">
        <f t="shared" si="28"/>
        <v>0</v>
      </c>
      <c r="G109" s="111">
        <f t="shared" ref="G109:J109" si="44">SUM(G106:G108)</f>
        <v>0</v>
      </c>
      <c r="H109" s="21">
        <f t="shared" si="44"/>
        <v>0</v>
      </c>
      <c r="I109" s="21">
        <f t="shared" si="44"/>
        <v>0</v>
      </c>
      <c r="J109" s="84">
        <f t="shared" si="44"/>
        <v>0</v>
      </c>
      <c r="K109" s="135">
        <f t="shared" si="34"/>
        <v>0</v>
      </c>
      <c r="L109" s="144" t="e">
        <f t="shared" si="40"/>
        <v>#DIV/0!</v>
      </c>
      <c r="M109" s="140" t="s">
        <v>88</v>
      </c>
      <c r="N109" s="67"/>
      <c r="O109" s="67"/>
      <c r="P109" s="67"/>
      <c r="Q109" s="67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0</v>
      </c>
      <c r="E110" s="101">
        <f t="shared" si="41"/>
        <v>0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0</v>
      </c>
      <c r="K110" s="133">
        <f t="shared" si="34"/>
        <v>0</v>
      </c>
      <c r="L110" s="145" t="e">
        <f t="shared" si="40"/>
        <v>#DIV/0!</v>
      </c>
      <c r="M110" s="140" t="s">
        <v>88</v>
      </c>
      <c r="N110" s="67"/>
      <c r="O110" s="67"/>
      <c r="P110" s="67"/>
      <c r="Q110" s="67"/>
    </row>
    <row r="111" spans="1:17" ht="24" customHeight="1" x14ac:dyDescent="0.35">
      <c r="A111" s="244" t="s">
        <v>68</v>
      </c>
      <c r="B111" s="238" t="s">
        <v>101</v>
      </c>
      <c r="C111" s="18" t="s">
        <v>17</v>
      </c>
      <c r="D111" s="157"/>
      <c r="E111" s="99">
        <f t="shared" si="41"/>
        <v>0</v>
      </c>
      <c r="F111" s="102">
        <f t="shared" si="28"/>
        <v>0</v>
      </c>
      <c r="G111" s="158"/>
      <c r="H111" s="159"/>
      <c r="I111" s="159"/>
      <c r="J111" s="157"/>
      <c r="K111" s="134">
        <f t="shared" si="34"/>
        <v>0</v>
      </c>
      <c r="L111" s="143" t="e">
        <f t="shared" si="40"/>
        <v>#DIV/0!</v>
      </c>
      <c r="M111" s="140" t="s">
        <v>88</v>
      </c>
      <c r="N111" s="67"/>
      <c r="O111" s="67"/>
      <c r="P111" s="67"/>
      <c r="Q111" s="67"/>
    </row>
    <row r="112" spans="1:17" ht="24" customHeight="1" x14ac:dyDescent="0.35">
      <c r="A112" s="245"/>
      <c r="B112" s="239"/>
      <c r="C112" s="18" t="s">
        <v>86</v>
      </c>
      <c r="D112" s="157"/>
      <c r="E112" s="99">
        <f t="shared" si="41"/>
        <v>0</v>
      </c>
      <c r="F112" s="102">
        <f t="shared" si="28"/>
        <v>0</v>
      </c>
      <c r="G112" s="158"/>
      <c r="H112" s="159"/>
      <c r="I112" s="159"/>
      <c r="J112" s="157"/>
      <c r="K112" s="134">
        <f t="shared" si="34"/>
        <v>0</v>
      </c>
      <c r="L112" s="143" t="e">
        <f t="shared" si="40"/>
        <v>#DIV/0!</v>
      </c>
      <c r="M112" s="140" t="s">
        <v>88</v>
      </c>
      <c r="N112" s="67"/>
      <c r="O112" s="67"/>
      <c r="P112" s="67"/>
      <c r="Q112" s="67"/>
    </row>
    <row r="113" spans="1:17" ht="24" customHeight="1" x14ac:dyDescent="0.35">
      <c r="A113" s="245"/>
      <c r="B113" s="239"/>
      <c r="C113" s="18" t="s">
        <v>2</v>
      </c>
      <c r="D113" s="157"/>
      <c r="E113" s="99">
        <f t="shared" si="41"/>
        <v>0</v>
      </c>
      <c r="F113" s="102">
        <f t="shared" si="28"/>
        <v>0</v>
      </c>
      <c r="G113" s="158"/>
      <c r="H113" s="159"/>
      <c r="I113" s="159"/>
      <c r="J113" s="157"/>
      <c r="K113" s="134">
        <f t="shared" si="34"/>
        <v>0</v>
      </c>
      <c r="L113" s="143" t="e">
        <f t="shared" si="40"/>
        <v>#DIV/0!</v>
      </c>
      <c r="M113" s="140" t="s">
        <v>88</v>
      </c>
      <c r="N113" s="67"/>
      <c r="O113" s="67"/>
      <c r="P113" s="67"/>
      <c r="Q113" s="67"/>
    </row>
    <row r="114" spans="1:17" ht="24" customHeight="1" x14ac:dyDescent="0.35">
      <c r="A114" s="246"/>
      <c r="B114" s="240"/>
      <c r="C114" s="20" t="s">
        <v>7</v>
      </c>
      <c r="D114" s="82">
        <f>SUM(D111:D113)</f>
        <v>0</v>
      </c>
      <c r="E114" s="100">
        <f t="shared" si="41"/>
        <v>0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0</v>
      </c>
      <c r="K114" s="135">
        <f t="shared" si="34"/>
        <v>0</v>
      </c>
      <c r="L114" s="144" t="e">
        <f t="shared" si="40"/>
        <v>#DIV/0!</v>
      </c>
      <c r="M114" s="140" t="s">
        <v>88</v>
      </c>
      <c r="N114" s="71"/>
      <c r="O114" s="71"/>
      <c r="P114" s="71"/>
      <c r="Q114" s="67"/>
    </row>
    <row r="115" spans="1:17" ht="24" customHeight="1" x14ac:dyDescent="0.35">
      <c r="A115" s="241" t="s">
        <v>69</v>
      </c>
      <c r="B115" s="238" t="s">
        <v>101</v>
      </c>
      <c r="C115" s="18" t="s">
        <v>17</v>
      </c>
      <c r="D115" s="160">
        <v>-11058964</v>
      </c>
      <c r="E115" s="99">
        <f t="shared" si="41"/>
        <v>-7100000</v>
      </c>
      <c r="F115" s="102">
        <f t="shared" si="28"/>
        <v>0</v>
      </c>
      <c r="G115" s="164"/>
      <c r="H115" s="165"/>
      <c r="I115" s="165"/>
      <c r="J115" s="160">
        <v>-7100000</v>
      </c>
      <c r="K115" s="134">
        <f t="shared" si="34"/>
        <v>-18158964</v>
      </c>
      <c r="L115" s="143">
        <f t="shared" si="40"/>
        <v>0.60900853154398016</v>
      </c>
      <c r="M115" s="140" t="s">
        <v>88</v>
      </c>
      <c r="N115" s="67"/>
      <c r="O115" s="67"/>
      <c r="P115" s="67"/>
      <c r="Q115" s="67"/>
    </row>
    <row r="116" spans="1:17" ht="24" customHeight="1" x14ac:dyDescent="0.35">
      <c r="A116" s="242"/>
      <c r="B116" s="239"/>
      <c r="C116" s="18" t="s">
        <v>86</v>
      </c>
      <c r="D116" s="160">
        <v>-1579852</v>
      </c>
      <c r="E116" s="99">
        <f t="shared" si="41"/>
        <v>-3000000</v>
      </c>
      <c r="F116" s="102">
        <f t="shared" si="28"/>
        <v>0</v>
      </c>
      <c r="G116" s="164"/>
      <c r="H116" s="165"/>
      <c r="I116" s="165"/>
      <c r="J116" s="160">
        <v>-3000000</v>
      </c>
      <c r="K116" s="134">
        <f t="shared" si="34"/>
        <v>-4579852</v>
      </c>
      <c r="L116" s="143">
        <f t="shared" si="40"/>
        <v>0.34495699861043544</v>
      </c>
      <c r="M116" s="140" t="s">
        <v>88</v>
      </c>
      <c r="N116" s="67"/>
      <c r="O116" s="67"/>
      <c r="P116" s="67"/>
      <c r="Q116" s="67"/>
    </row>
    <row r="117" spans="1:17" ht="24" customHeight="1" x14ac:dyDescent="0.35">
      <c r="A117" s="242"/>
      <c r="B117" s="239"/>
      <c r="C117" s="18" t="s">
        <v>2</v>
      </c>
      <c r="D117" s="160">
        <v>-789926</v>
      </c>
      <c r="E117" s="97">
        <f t="shared" si="41"/>
        <v>-3328742</v>
      </c>
      <c r="F117" s="102">
        <f t="shared" si="28"/>
        <v>0</v>
      </c>
      <c r="G117" s="164"/>
      <c r="H117" s="165"/>
      <c r="I117" s="165"/>
      <c r="J117" s="160">
        <v>-3328742</v>
      </c>
      <c r="K117" s="134">
        <f t="shared" si="34"/>
        <v>-4118668</v>
      </c>
      <c r="L117" s="143">
        <f t="shared" si="40"/>
        <v>0.19179161806681189</v>
      </c>
      <c r="M117" s="140" t="s">
        <v>88</v>
      </c>
      <c r="N117" s="67"/>
      <c r="O117" s="67"/>
      <c r="P117" s="67"/>
      <c r="Q117" s="67"/>
    </row>
    <row r="118" spans="1:17" ht="24" customHeight="1" x14ac:dyDescent="0.35">
      <c r="A118" s="243"/>
      <c r="B118" s="240"/>
      <c r="C118" s="20" t="s">
        <v>7</v>
      </c>
      <c r="D118" s="84">
        <f>SUM(D115:D117)</f>
        <v>-13428742</v>
      </c>
      <c r="E118" s="98">
        <f t="shared" si="41"/>
        <v>-13428742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82">
        <f t="shared" si="47"/>
        <v>-13428742</v>
      </c>
      <c r="K118" s="135">
        <f t="shared" si="34"/>
        <v>-26857484</v>
      </c>
      <c r="L118" s="144">
        <f t="shared" si="40"/>
        <v>0.5</v>
      </c>
      <c r="M118" s="140" t="s">
        <v>88</v>
      </c>
      <c r="N118" s="71"/>
      <c r="O118" s="71"/>
      <c r="P118" s="71"/>
      <c r="Q118" s="67"/>
    </row>
    <row r="119" spans="1:17" ht="24" customHeight="1" x14ac:dyDescent="0.35">
      <c r="A119" s="238" t="s">
        <v>70</v>
      </c>
      <c r="B119" s="238" t="s">
        <v>101</v>
      </c>
      <c r="C119" s="18" t="s">
        <v>17</v>
      </c>
      <c r="D119" s="157"/>
      <c r="E119" s="97">
        <f t="shared" si="41"/>
        <v>0</v>
      </c>
      <c r="F119" s="102">
        <f t="shared" si="28"/>
        <v>0</v>
      </c>
      <c r="G119" s="158"/>
      <c r="H119" s="159"/>
      <c r="I119" s="159"/>
      <c r="J119" s="157"/>
      <c r="K119" s="134">
        <f t="shared" si="34"/>
        <v>0</v>
      </c>
      <c r="L119" s="143" t="e">
        <f t="shared" si="40"/>
        <v>#DIV/0!</v>
      </c>
      <c r="M119" s="140" t="s">
        <v>88</v>
      </c>
      <c r="N119" s="67"/>
      <c r="O119" s="67"/>
      <c r="P119" s="67"/>
      <c r="Q119" s="67"/>
    </row>
    <row r="120" spans="1:17" ht="24" customHeight="1" x14ac:dyDescent="0.35">
      <c r="A120" s="239"/>
      <c r="B120" s="239"/>
      <c r="C120" s="18" t="s">
        <v>86</v>
      </c>
      <c r="D120" s="157"/>
      <c r="E120" s="97">
        <f t="shared" si="41"/>
        <v>0</v>
      </c>
      <c r="F120" s="102">
        <f t="shared" si="28"/>
        <v>0</v>
      </c>
      <c r="G120" s="158"/>
      <c r="H120" s="159"/>
      <c r="I120" s="159"/>
      <c r="J120" s="157"/>
      <c r="K120" s="134">
        <f t="shared" si="34"/>
        <v>0</v>
      </c>
      <c r="L120" s="143" t="e">
        <f t="shared" si="40"/>
        <v>#DIV/0!</v>
      </c>
      <c r="M120" s="140" t="s">
        <v>88</v>
      </c>
      <c r="N120" s="67"/>
      <c r="O120" s="67"/>
      <c r="P120" s="67"/>
      <c r="Q120" s="67"/>
    </row>
    <row r="121" spans="1:17" ht="24" customHeight="1" x14ac:dyDescent="0.35">
      <c r="A121" s="239"/>
      <c r="B121" s="239"/>
      <c r="C121" s="18" t="s">
        <v>2</v>
      </c>
      <c r="D121" s="157"/>
      <c r="E121" s="97">
        <f t="shared" si="41"/>
        <v>0</v>
      </c>
      <c r="F121" s="102">
        <f t="shared" si="28"/>
        <v>0</v>
      </c>
      <c r="G121" s="158"/>
      <c r="H121" s="159"/>
      <c r="I121" s="159"/>
      <c r="J121" s="157"/>
      <c r="K121" s="134">
        <f t="shared" si="34"/>
        <v>0</v>
      </c>
      <c r="L121" s="143" t="e">
        <f t="shared" si="40"/>
        <v>#DIV/0!</v>
      </c>
      <c r="M121" s="140" t="s">
        <v>88</v>
      </c>
      <c r="N121" s="67"/>
      <c r="O121" s="67"/>
      <c r="P121" s="67"/>
      <c r="Q121" s="67"/>
    </row>
    <row r="122" spans="1:17" ht="24" customHeight="1" x14ac:dyDescent="0.35">
      <c r="A122" s="240"/>
      <c r="B122" s="240"/>
      <c r="C122" s="20" t="s">
        <v>7</v>
      </c>
      <c r="D122" s="84">
        <f>SUM(D119:D121)</f>
        <v>0</v>
      </c>
      <c r="E122" s="100">
        <f t="shared" si="41"/>
        <v>0</v>
      </c>
      <c r="F122" s="98">
        <f t="shared" si="28"/>
        <v>0</v>
      </c>
      <c r="G122" s="111">
        <f t="shared" ref="G122:J122" si="48">SUM(G119:G121)</f>
        <v>0</v>
      </c>
      <c r="H122" s="21">
        <f t="shared" si="48"/>
        <v>0</v>
      </c>
      <c r="I122" s="21">
        <f t="shared" si="48"/>
        <v>0</v>
      </c>
      <c r="J122" s="84">
        <f t="shared" si="48"/>
        <v>0</v>
      </c>
      <c r="K122" s="135">
        <f t="shared" si="34"/>
        <v>0</v>
      </c>
      <c r="L122" s="144" t="e">
        <f t="shared" si="40"/>
        <v>#DIV/0!</v>
      </c>
      <c r="M122" s="140" t="s">
        <v>88</v>
      </c>
      <c r="N122" s="67"/>
      <c r="O122" s="67"/>
      <c r="P122" s="67"/>
      <c r="Q122" s="67"/>
    </row>
    <row r="123" spans="1:17" ht="24" customHeight="1" x14ac:dyDescent="0.35">
      <c r="A123" s="241" t="s">
        <v>71</v>
      </c>
      <c r="B123" s="238" t="s">
        <v>101</v>
      </c>
      <c r="C123" s="18" t="s">
        <v>17</v>
      </c>
      <c r="D123" s="157"/>
      <c r="E123" s="99">
        <f t="shared" si="41"/>
        <v>0</v>
      </c>
      <c r="F123" s="102">
        <f t="shared" si="28"/>
        <v>0</v>
      </c>
      <c r="G123" s="158"/>
      <c r="H123" s="159"/>
      <c r="I123" s="159"/>
      <c r="J123" s="157"/>
      <c r="K123" s="134">
        <f t="shared" si="34"/>
        <v>0</v>
      </c>
      <c r="L123" s="143" t="e">
        <f t="shared" si="40"/>
        <v>#DIV/0!</v>
      </c>
      <c r="M123" s="140" t="s">
        <v>88</v>
      </c>
      <c r="N123" s="67"/>
      <c r="O123" s="67"/>
      <c r="P123" s="67"/>
      <c r="Q123" s="67"/>
    </row>
    <row r="124" spans="1:17" ht="24" customHeight="1" x14ac:dyDescent="0.35">
      <c r="A124" s="242"/>
      <c r="B124" s="239"/>
      <c r="C124" s="18" t="s">
        <v>86</v>
      </c>
      <c r="D124" s="157"/>
      <c r="E124" s="99">
        <f t="shared" si="41"/>
        <v>0</v>
      </c>
      <c r="F124" s="102">
        <f t="shared" si="28"/>
        <v>0</v>
      </c>
      <c r="G124" s="158"/>
      <c r="H124" s="159"/>
      <c r="I124" s="159"/>
      <c r="J124" s="157"/>
      <c r="K124" s="134">
        <f t="shared" si="34"/>
        <v>0</v>
      </c>
      <c r="L124" s="143" t="e">
        <f t="shared" si="40"/>
        <v>#DIV/0!</v>
      </c>
      <c r="M124" s="140" t="s">
        <v>88</v>
      </c>
      <c r="N124" s="67"/>
      <c r="O124" s="67"/>
      <c r="P124" s="67"/>
      <c r="Q124" s="67"/>
    </row>
    <row r="125" spans="1:17" ht="24" customHeight="1" x14ac:dyDescent="0.35">
      <c r="A125" s="242"/>
      <c r="B125" s="239"/>
      <c r="C125" s="18" t="s">
        <v>2</v>
      </c>
      <c r="D125" s="157"/>
      <c r="E125" s="99">
        <f t="shared" si="41"/>
        <v>0</v>
      </c>
      <c r="F125" s="102">
        <f t="shared" si="28"/>
        <v>0</v>
      </c>
      <c r="G125" s="158"/>
      <c r="H125" s="159"/>
      <c r="I125" s="159"/>
      <c r="J125" s="157"/>
      <c r="K125" s="134">
        <f t="shared" si="34"/>
        <v>0</v>
      </c>
      <c r="L125" s="143" t="e">
        <f t="shared" si="40"/>
        <v>#DIV/0!</v>
      </c>
      <c r="M125" s="140" t="s">
        <v>88</v>
      </c>
      <c r="N125" s="67"/>
      <c r="O125" s="67"/>
      <c r="P125" s="67"/>
      <c r="Q125" s="67"/>
    </row>
    <row r="126" spans="1:17" ht="24" customHeight="1" x14ac:dyDescent="0.35">
      <c r="A126" s="243"/>
      <c r="B126" s="240"/>
      <c r="C126" s="20" t="s">
        <v>7</v>
      </c>
      <c r="D126" s="84">
        <f>SUM(D123:D125)</f>
        <v>0</v>
      </c>
      <c r="E126" s="100">
        <f t="shared" si="41"/>
        <v>0</v>
      </c>
      <c r="F126" s="98">
        <f t="shared" si="28"/>
        <v>0</v>
      </c>
      <c r="G126" s="111">
        <f t="shared" ref="G126:J126" si="49">SUM(G123:G125)</f>
        <v>0</v>
      </c>
      <c r="H126" s="21">
        <f t="shared" si="49"/>
        <v>0</v>
      </c>
      <c r="I126" s="21">
        <f t="shared" si="49"/>
        <v>0</v>
      </c>
      <c r="J126" s="84">
        <f t="shared" si="49"/>
        <v>0</v>
      </c>
      <c r="K126" s="135">
        <f t="shared" si="34"/>
        <v>0</v>
      </c>
      <c r="L126" s="144" t="e">
        <f t="shared" si="40"/>
        <v>#DIV/0!</v>
      </c>
      <c r="M126" s="140" t="s">
        <v>88</v>
      </c>
      <c r="N126" s="67"/>
      <c r="O126" s="67"/>
      <c r="P126" s="67"/>
      <c r="Q126" s="67"/>
    </row>
    <row r="127" spans="1:17" ht="24" customHeight="1" x14ac:dyDescent="0.35">
      <c r="A127" s="241" t="s">
        <v>72</v>
      </c>
      <c r="B127" s="238" t="s">
        <v>101</v>
      </c>
      <c r="C127" s="18" t="s">
        <v>17</v>
      </c>
      <c r="D127" s="157"/>
      <c r="E127" s="99">
        <f t="shared" si="41"/>
        <v>0</v>
      </c>
      <c r="F127" s="102">
        <f t="shared" si="28"/>
        <v>0</v>
      </c>
      <c r="G127" s="158"/>
      <c r="H127" s="159"/>
      <c r="I127" s="159"/>
      <c r="J127" s="157"/>
      <c r="K127" s="134">
        <f t="shared" si="34"/>
        <v>0</v>
      </c>
      <c r="L127" s="143" t="e">
        <f t="shared" si="40"/>
        <v>#DIV/0!</v>
      </c>
      <c r="M127" s="140" t="s">
        <v>88</v>
      </c>
      <c r="N127" s="67"/>
      <c r="O127" s="67"/>
      <c r="P127" s="67"/>
      <c r="Q127" s="67"/>
    </row>
    <row r="128" spans="1:17" ht="24" customHeight="1" x14ac:dyDescent="0.35">
      <c r="A128" s="242"/>
      <c r="B128" s="239"/>
      <c r="C128" s="18" t="s">
        <v>86</v>
      </c>
      <c r="D128" s="157"/>
      <c r="E128" s="99">
        <f t="shared" si="41"/>
        <v>0</v>
      </c>
      <c r="F128" s="102">
        <f t="shared" si="28"/>
        <v>0</v>
      </c>
      <c r="G128" s="158"/>
      <c r="H128" s="159"/>
      <c r="I128" s="159"/>
      <c r="J128" s="157"/>
      <c r="K128" s="134">
        <f t="shared" si="34"/>
        <v>0</v>
      </c>
      <c r="L128" s="143" t="e">
        <f t="shared" si="40"/>
        <v>#DIV/0!</v>
      </c>
      <c r="M128" s="140" t="s">
        <v>88</v>
      </c>
      <c r="N128" s="67"/>
      <c r="O128" s="67"/>
      <c r="P128" s="67"/>
      <c r="Q128" s="67"/>
    </row>
    <row r="129" spans="1:21" ht="24" customHeight="1" x14ac:dyDescent="0.35">
      <c r="A129" s="242"/>
      <c r="B129" s="239"/>
      <c r="C129" s="18" t="s">
        <v>2</v>
      </c>
      <c r="D129" s="157"/>
      <c r="E129" s="99">
        <f t="shared" si="41"/>
        <v>0</v>
      </c>
      <c r="F129" s="102">
        <f t="shared" si="28"/>
        <v>0</v>
      </c>
      <c r="G129" s="158"/>
      <c r="H129" s="159"/>
      <c r="I129" s="159"/>
      <c r="J129" s="157"/>
      <c r="K129" s="134">
        <f t="shared" si="34"/>
        <v>0</v>
      </c>
      <c r="L129" s="143" t="e">
        <f t="shared" ref="L129:L160" si="50">SUM(D129/K129)</f>
        <v>#DIV/0!</v>
      </c>
      <c r="M129" s="140" t="s">
        <v>88</v>
      </c>
      <c r="N129" s="67"/>
      <c r="O129" s="67"/>
      <c r="P129" s="67"/>
      <c r="Q129" s="67"/>
    </row>
    <row r="130" spans="1:21" ht="24" customHeight="1" x14ac:dyDescent="0.35">
      <c r="A130" s="243"/>
      <c r="B130" s="240"/>
      <c r="C130" s="20" t="s">
        <v>7</v>
      </c>
      <c r="D130" s="84">
        <f>SUM(D127:D129)</f>
        <v>0</v>
      </c>
      <c r="E130" s="100">
        <f t="shared" si="41"/>
        <v>0</v>
      </c>
      <c r="F130" s="98">
        <f t="shared" ref="F130:F173" si="51">SUM(G130:I130)</f>
        <v>0</v>
      </c>
      <c r="G130" s="111">
        <f t="shared" ref="G130:J130" si="52">SUM(G127:G129)</f>
        <v>0</v>
      </c>
      <c r="H130" s="21">
        <f t="shared" si="52"/>
        <v>0</v>
      </c>
      <c r="I130" s="21">
        <f t="shared" si="52"/>
        <v>0</v>
      </c>
      <c r="J130" s="84">
        <f t="shared" si="52"/>
        <v>0</v>
      </c>
      <c r="K130" s="135">
        <f t="shared" si="34"/>
        <v>0</v>
      </c>
      <c r="L130" s="144" t="e">
        <f t="shared" si="50"/>
        <v>#DIV/0!</v>
      </c>
      <c r="M130" s="140" t="s">
        <v>88</v>
      </c>
      <c r="N130" s="67"/>
      <c r="O130" s="67"/>
      <c r="P130" s="67"/>
      <c r="Q130" s="67"/>
    </row>
    <row r="131" spans="1:21" ht="24" customHeight="1" x14ac:dyDescent="0.35">
      <c r="A131" s="241" t="s">
        <v>73</v>
      </c>
      <c r="B131" s="238" t="s">
        <v>101</v>
      </c>
      <c r="C131" s="18" t="s">
        <v>17</v>
      </c>
      <c r="D131" s="157"/>
      <c r="E131" s="99">
        <f t="shared" si="41"/>
        <v>0</v>
      </c>
      <c r="F131" s="102">
        <f t="shared" si="51"/>
        <v>0</v>
      </c>
      <c r="G131" s="158"/>
      <c r="H131" s="159"/>
      <c r="I131" s="159"/>
      <c r="J131" s="157"/>
      <c r="K131" s="134">
        <f t="shared" si="34"/>
        <v>0</v>
      </c>
      <c r="L131" s="143" t="e">
        <f t="shared" si="50"/>
        <v>#DIV/0!</v>
      </c>
      <c r="M131" s="140" t="s">
        <v>88</v>
      </c>
      <c r="N131" s="67"/>
      <c r="O131" s="67"/>
      <c r="P131" s="67"/>
      <c r="Q131" s="67"/>
    </row>
    <row r="132" spans="1:21" ht="24" customHeight="1" x14ac:dyDescent="0.35">
      <c r="A132" s="242"/>
      <c r="B132" s="239"/>
      <c r="C132" s="18" t="s">
        <v>86</v>
      </c>
      <c r="D132" s="157"/>
      <c r="E132" s="99">
        <f t="shared" ref="E132:E163" si="53">SUM(G132:J132)</f>
        <v>0</v>
      </c>
      <c r="F132" s="102">
        <f t="shared" si="51"/>
        <v>0</v>
      </c>
      <c r="G132" s="158"/>
      <c r="H132" s="159"/>
      <c r="I132" s="159"/>
      <c r="J132" s="157"/>
      <c r="K132" s="134">
        <f t="shared" si="34"/>
        <v>0</v>
      </c>
      <c r="L132" s="143" t="e">
        <f t="shared" si="50"/>
        <v>#DIV/0!</v>
      </c>
      <c r="M132" s="140" t="s">
        <v>88</v>
      </c>
      <c r="N132" s="67"/>
      <c r="O132" s="67"/>
      <c r="P132" s="67"/>
      <c r="Q132" s="67"/>
    </row>
    <row r="133" spans="1:21" ht="24" customHeight="1" x14ac:dyDescent="0.35">
      <c r="A133" s="242"/>
      <c r="B133" s="239"/>
      <c r="C133" s="18" t="s">
        <v>2</v>
      </c>
      <c r="D133" s="157"/>
      <c r="E133" s="99">
        <f t="shared" si="53"/>
        <v>0</v>
      </c>
      <c r="F133" s="102">
        <f t="shared" si="51"/>
        <v>0</v>
      </c>
      <c r="G133" s="158"/>
      <c r="H133" s="159"/>
      <c r="I133" s="159"/>
      <c r="J133" s="157"/>
      <c r="K133" s="134">
        <f t="shared" si="34"/>
        <v>0</v>
      </c>
      <c r="L133" s="143" t="e">
        <f t="shared" si="50"/>
        <v>#DIV/0!</v>
      </c>
      <c r="M133" s="140" t="s">
        <v>88</v>
      </c>
      <c r="N133" s="67"/>
      <c r="O133" s="67"/>
      <c r="P133" s="67"/>
      <c r="Q133" s="67"/>
    </row>
    <row r="134" spans="1:21" ht="24" customHeight="1" x14ac:dyDescent="0.35">
      <c r="A134" s="243"/>
      <c r="B134" s="240"/>
      <c r="C134" s="20" t="s">
        <v>7</v>
      </c>
      <c r="D134" s="82">
        <f>SUM(D131:D133)</f>
        <v>0</v>
      </c>
      <c r="E134" s="100">
        <f t="shared" si="53"/>
        <v>0</v>
      </c>
      <c r="F134" s="98">
        <f t="shared" si="51"/>
        <v>0</v>
      </c>
      <c r="G134" s="111">
        <f t="shared" ref="G134:J134" si="54">SUM(G131:G133)</f>
        <v>0</v>
      </c>
      <c r="H134" s="21">
        <f t="shared" si="54"/>
        <v>0</v>
      </c>
      <c r="I134" s="21">
        <f t="shared" si="54"/>
        <v>0</v>
      </c>
      <c r="J134" s="84">
        <f t="shared" si="54"/>
        <v>0</v>
      </c>
      <c r="K134" s="135">
        <f t="shared" si="34"/>
        <v>0</v>
      </c>
      <c r="L134" s="144" t="e">
        <f t="shared" si="50"/>
        <v>#DIV/0!</v>
      </c>
      <c r="M134" s="140" t="s">
        <v>88</v>
      </c>
      <c r="N134" s="67"/>
      <c r="O134" s="67"/>
      <c r="P134" s="67"/>
      <c r="Q134" s="67"/>
    </row>
    <row r="135" spans="1:21" ht="24" customHeight="1" x14ac:dyDescent="0.35">
      <c r="A135" s="244" t="s">
        <v>74</v>
      </c>
      <c r="B135" s="238" t="s">
        <v>101</v>
      </c>
      <c r="C135" s="18" t="s">
        <v>17</v>
      </c>
      <c r="D135" s="157"/>
      <c r="E135" s="99">
        <f t="shared" si="53"/>
        <v>0</v>
      </c>
      <c r="F135" s="102">
        <f t="shared" si="51"/>
        <v>0</v>
      </c>
      <c r="G135" s="158"/>
      <c r="H135" s="159"/>
      <c r="I135" s="159"/>
      <c r="J135" s="157"/>
      <c r="K135" s="134">
        <f t="shared" si="34"/>
        <v>0</v>
      </c>
      <c r="L135" s="143" t="e">
        <f t="shared" si="50"/>
        <v>#DIV/0!</v>
      </c>
      <c r="M135" s="140" t="s">
        <v>88</v>
      </c>
      <c r="N135" s="67"/>
      <c r="O135" s="67"/>
      <c r="P135" s="67"/>
      <c r="Q135" s="67"/>
    </row>
    <row r="136" spans="1:21" ht="24" customHeight="1" x14ac:dyDescent="0.35">
      <c r="A136" s="245"/>
      <c r="B136" s="239"/>
      <c r="C136" s="18" t="s">
        <v>86</v>
      </c>
      <c r="D136" s="157"/>
      <c r="E136" s="97">
        <f t="shared" si="53"/>
        <v>0</v>
      </c>
      <c r="F136" s="102">
        <f t="shared" si="51"/>
        <v>0</v>
      </c>
      <c r="G136" s="158"/>
      <c r="H136" s="159"/>
      <c r="I136" s="159"/>
      <c r="J136" s="157"/>
      <c r="K136" s="134">
        <f t="shared" si="34"/>
        <v>0</v>
      </c>
      <c r="L136" s="143" t="e">
        <f t="shared" si="50"/>
        <v>#DIV/0!</v>
      </c>
      <c r="M136" s="140" t="s">
        <v>88</v>
      </c>
      <c r="N136" s="67"/>
      <c r="O136" s="67"/>
      <c r="P136" s="67"/>
      <c r="Q136" s="67"/>
    </row>
    <row r="137" spans="1:21" ht="24" customHeight="1" x14ac:dyDescent="0.35">
      <c r="A137" s="245"/>
      <c r="B137" s="239"/>
      <c r="C137" s="18" t="s">
        <v>2</v>
      </c>
      <c r="D137" s="157"/>
      <c r="E137" s="97">
        <f t="shared" si="53"/>
        <v>0</v>
      </c>
      <c r="F137" s="102">
        <f t="shared" si="51"/>
        <v>0</v>
      </c>
      <c r="G137" s="158"/>
      <c r="H137" s="159"/>
      <c r="I137" s="159"/>
      <c r="J137" s="157"/>
      <c r="K137" s="134">
        <f t="shared" si="34"/>
        <v>0</v>
      </c>
      <c r="L137" s="143" t="e">
        <f t="shared" si="50"/>
        <v>#DIV/0!</v>
      </c>
      <c r="M137" s="140" t="s">
        <v>88</v>
      </c>
      <c r="N137" s="67"/>
      <c r="O137" s="67"/>
      <c r="P137" s="67"/>
      <c r="Q137" s="67"/>
    </row>
    <row r="138" spans="1:21" ht="24" customHeight="1" x14ac:dyDescent="0.35">
      <c r="A138" s="246"/>
      <c r="B138" s="240"/>
      <c r="C138" s="20" t="s">
        <v>7</v>
      </c>
      <c r="D138" s="82">
        <f>SUM(D135:D137)</f>
        <v>0</v>
      </c>
      <c r="E138" s="98">
        <f t="shared" si="53"/>
        <v>0</v>
      </c>
      <c r="F138" s="98">
        <f t="shared" si="51"/>
        <v>0</v>
      </c>
      <c r="G138" s="112">
        <f t="shared" ref="G138:J138" si="55">SUM(G135:G137)</f>
        <v>0</v>
      </c>
      <c r="H138" s="30">
        <f t="shared" si="55"/>
        <v>0</v>
      </c>
      <c r="I138" s="30">
        <f t="shared" si="55"/>
        <v>0</v>
      </c>
      <c r="J138" s="82">
        <f t="shared" si="55"/>
        <v>0</v>
      </c>
      <c r="K138" s="135">
        <f t="shared" si="34"/>
        <v>0</v>
      </c>
      <c r="L138" s="144" t="e">
        <f t="shared" si="50"/>
        <v>#DIV/0!</v>
      </c>
      <c r="M138" s="140" t="s">
        <v>88</v>
      </c>
      <c r="N138" s="71"/>
      <c r="O138" s="71"/>
      <c r="P138" s="71"/>
      <c r="Q138" s="67"/>
    </row>
    <row r="139" spans="1:21" ht="24" customHeight="1" x14ac:dyDescent="0.35">
      <c r="A139" s="244" t="s">
        <v>75</v>
      </c>
      <c r="B139" s="238" t="s">
        <v>101</v>
      </c>
      <c r="C139" s="18" t="s">
        <v>17</v>
      </c>
      <c r="D139" s="157"/>
      <c r="E139" s="97">
        <f t="shared" si="53"/>
        <v>0</v>
      </c>
      <c r="F139" s="102">
        <f t="shared" si="51"/>
        <v>0</v>
      </c>
      <c r="G139" s="158"/>
      <c r="H139" s="159"/>
      <c r="I139" s="159"/>
      <c r="J139" s="157"/>
      <c r="K139" s="134">
        <f t="shared" si="34"/>
        <v>0</v>
      </c>
      <c r="L139" s="143" t="e">
        <f t="shared" si="50"/>
        <v>#DIV/0!</v>
      </c>
      <c r="M139" s="140" t="s">
        <v>88</v>
      </c>
      <c r="N139" s="67"/>
      <c r="O139" s="67"/>
      <c r="P139" s="67"/>
      <c r="Q139" s="67"/>
    </row>
    <row r="140" spans="1:21" ht="24" customHeight="1" x14ac:dyDescent="0.35">
      <c r="A140" s="245"/>
      <c r="B140" s="239"/>
      <c r="C140" s="18" t="s">
        <v>86</v>
      </c>
      <c r="D140" s="157"/>
      <c r="E140" s="97">
        <f t="shared" si="53"/>
        <v>0</v>
      </c>
      <c r="F140" s="102">
        <f t="shared" si="51"/>
        <v>0</v>
      </c>
      <c r="G140" s="158"/>
      <c r="H140" s="159"/>
      <c r="I140" s="159"/>
      <c r="J140" s="157"/>
      <c r="K140" s="134">
        <f t="shared" si="34"/>
        <v>0</v>
      </c>
      <c r="L140" s="143" t="e">
        <f t="shared" si="50"/>
        <v>#DIV/0!</v>
      </c>
      <c r="M140" s="140" t="s">
        <v>88</v>
      </c>
      <c r="N140" s="67"/>
      <c r="O140" s="67"/>
      <c r="P140" s="67"/>
      <c r="Q140" s="67"/>
    </row>
    <row r="141" spans="1:21" ht="24" customHeight="1" x14ac:dyDescent="0.35">
      <c r="A141" s="245"/>
      <c r="B141" s="239"/>
      <c r="C141" s="18" t="s">
        <v>2</v>
      </c>
      <c r="D141" s="157"/>
      <c r="E141" s="97">
        <f t="shared" si="53"/>
        <v>0</v>
      </c>
      <c r="F141" s="102">
        <f t="shared" si="51"/>
        <v>0</v>
      </c>
      <c r="G141" s="158"/>
      <c r="H141" s="159"/>
      <c r="I141" s="159"/>
      <c r="J141" s="157"/>
      <c r="K141" s="134">
        <f t="shared" si="34"/>
        <v>0</v>
      </c>
      <c r="L141" s="143" t="e">
        <f t="shared" si="50"/>
        <v>#DIV/0!</v>
      </c>
      <c r="M141" s="140" t="s">
        <v>88</v>
      </c>
      <c r="N141" s="67"/>
      <c r="O141" s="67"/>
      <c r="P141" s="67"/>
      <c r="Q141" s="67"/>
    </row>
    <row r="142" spans="1:21" ht="24" customHeight="1" x14ac:dyDescent="0.35">
      <c r="A142" s="246"/>
      <c r="B142" s="240"/>
      <c r="C142" s="20" t="s">
        <v>7</v>
      </c>
      <c r="D142" s="84">
        <f>SUM(D139:D141)</f>
        <v>0</v>
      </c>
      <c r="E142" s="98">
        <f t="shared" si="53"/>
        <v>0</v>
      </c>
      <c r="F142" s="98">
        <f t="shared" si="51"/>
        <v>0</v>
      </c>
      <c r="G142" s="112">
        <f t="shared" ref="G142:J142" si="56">SUM(G139:G141)</f>
        <v>0</v>
      </c>
      <c r="H142" s="30">
        <f t="shared" si="56"/>
        <v>0</v>
      </c>
      <c r="I142" s="30">
        <f t="shared" si="56"/>
        <v>0</v>
      </c>
      <c r="J142" s="82">
        <f t="shared" si="56"/>
        <v>0</v>
      </c>
      <c r="K142" s="135">
        <f t="shared" si="34"/>
        <v>0</v>
      </c>
      <c r="L142" s="144" t="e">
        <f t="shared" si="50"/>
        <v>#DIV/0!</v>
      </c>
      <c r="M142" s="140" t="s">
        <v>88</v>
      </c>
      <c r="N142" s="67"/>
      <c r="O142" s="67"/>
      <c r="P142" s="67"/>
      <c r="Q142" s="67"/>
    </row>
    <row r="143" spans="1:21" ht="24" customHeight="1" x14ac:dyDescent="0.35">
      <c r="A143" s="244" t="s">
        <v>76</v>
      </c>
      <c r="B143" s="238" t="s">
        <v>101</v>
      </c>
      <c r="C143" s="18" t="s">
        <v>17</v>
      </c>
      <c r="D143" s="166">
        <v>11058964</v>
      </c>
      <c r="E143" s="102">
        <f t="shared" si="53"/>
        <v>7100000</v>
      </c>
      <c r="F143" s="102">
        <f t="shared" si="51"/>
        <v>0</v>
      </c>
      <c r="G143" s="167"/>
      <c r="H143" s="168"/>
      <c r="I143" s="168"/>
      <c r="J143" s="166">
        <v>7100000</v>
      </c>
      <c r="K143" s="134">
        <f t="shared" si="34"/>
        <v>18158964</v>
      </c>
      <c r="L143" s="143">
        <f t="shared" si="50"/>
        <v>0.60900853154398016</v>
      </c>
      <c r="M143" s="140" t="s">
        <v>88</v>
      </c>
      <c r="N143" s="67"/>
      <c r="O143" s="73"/>
      <c r="P143" s="67"/>
      <c r="Q143" s="67"/>
      <c r="U143" s="68"/>
    </row>
    <row r="144" spans="1:21" ht="24" customHeight="1" x14ac:dyDescent="0.35">
      <c r="A144" s="245"/>
      <c r="B144" s="239"/>
      <c r="C144" s="18" t="s">
        <v>86</v>
      </c>
      <c r="D144" s="166">
        <v>1579852</v>
      </c>
      <c r="E144" s="97">
        <f t="shared" si="53"/>
        <v>3000000</v>
      </c>
      <c r="F144" s="102">
        <f t="shared" si="51"/>
        <v>0</v>
      </c>
      <c r="G144" s="167"/>
      <c r="H144" s="168"/>
      <c r="I144" s="168"/>
      <c r="J144" s="166">
        <v>3000000</v>
      </c>
      <c r="K144" s="134">
        <f t="shared" si="34"/>
        <v>4579852</v>
      </c>
      <c r="L144" s="143">
        <f t="shared" si="50"/>
        <v>0.34495699861043544</v>
      </c>
      <c r="M144" s="140" t="s">
        <v>88</v>
      </c>
      <c r="N144" s="67"/>
      <c r="O144" s="73"/>
      <c r="P144" s="67"/>
      <c r="Q144" s="67"/>
      <c r="U144" s="68"/>
    </row>
    <row r="145" spans="1:21" ht="24" customHeight="1" x14ac:dyDescent="0.35">
      <c r="A145" s="245"/>
      <c r="B145" s="239"/>
      <c r="C145" s="18" t="s">
        <v>2</v>
      </c>
      <c r="D145" s="166">
        <v>789926</v>
      </c>
      <c r="E145" s="97">
        <f t="shared" si="53"/>
        <v>3328742</v>
      </c>
      <c r="F145" s="102">
        <f t="shared" si="51"/>
        <v>0</v>
      </c>
      <c r="G145" s="167"/>
      <c r="H145" s="168"/>
      <c r="I145" s="168"/>
      <c r="J145" s="166">
        <v>3328742</v>
      </c>
      <c r="K145" s="134">
        <f t="shared" si="34"/>
        <v>4118668</v>
      </c>
      <c r="L145" s="143">
        <f t="shared" si="50"/>
        <v>0.19179161806681189</v>
      </c>
      <c r="M145" s="140" t="s">
        <v>88</v>
      </c>
      <c r="N145" s="67"/>
      <c r="O145" s="73"/>
      <c r="P145" s="67"/>
      <c r="Q145" s="67"/>
      <c r="U145" s="68"/>
    </row>
    <row r="146" spans="1:21" ht="24" customHeight="1" x14ac:dyDescent="0.35">
      <c r="A146" s="246"/>
      <c r="B146" s="240"/>
      <c r="C146" s="20" t="s">
        <v>7</v>
      </c>
      <c r="D146" s="84">
        <f>SUM(D143:D145)</f>
        <v>13428742</v>
      </c>
      <c r="E146" s="98">
        <f t="shared" si="53"/>
        <v>13428742</v>
      </c>
      <c r="F146" s="98">
        <f t="shared" si="51"/>
        <v>0</v>
      </c>
      <c r="G146" s="112">
        <f t="shared" ref="G146:J146" si="57">SUM(G143:G145)</f>
        <v>0</v>
      </c>
      <c r="H146" s="30">
        <f t="shared" si="57"/>
        <v>0</v>
      </c>
      <c r="I146" s="30">
        <f t="shared" si="57"/>
        <v>0</v>
      </c>
      <c r="J146" s="82">
        <f t="shared" si="57"/>
        <v>13428742</v>
      </c>
      <c r="K146" s="135">
        <f t="shared" ref="K146:K173" si="58">SUM(D146,E146)</f>
        <v>26857484</v>
      </c>
      <c r="L146" s="144">
        <f t="shared" si="50"/>
        <v>0.5</v>
      </c>
      <c r="M146" s="140" t="s">
        <v>88</v>
      </c>
      <c r="N146" s="71"/>
      <c r="O146" s="74"/>
      <c r="P146" s="71"/>
      <c r="Q146" s="67"/>
      <c r="U146" s="68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0</v>
      </c>
      <c r="E147" s="101">
        <f t="shared" si="53"/>
        <v>0</v>
      </c>
      <c r="F147" s="101">
        <f t="shared" si="51"/>
        <v>0</v>
      </c>
      <c r="G147" s="113">
        <f t="shared" ref="G147:J147" si="59">SUM(G114,G118,G122,G126,G130,G134,G138,G142,G146)</f>
        <v>0</v>
      </c>
      <c r="H147" s="24">
        <f t="shared" si="59"/>
        <v>0</v>
      </c>
      <c r="I147" s="24">
        <f t="shared" si="59"/>
        <v>0</v>
      </c>
      <c r="J147" s="85">
        <f t="shared" si="59"/>
        <v>0</v>
      </c>
      <c r="K147" s="133">
        <f t="shared" si="58"/>
        <v>0</v>
      </c>
      <c r="L147" s="145" t="e">
        <f t="shared" si="50"/>
        <v>#DIV/0!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53" t="s">
        <v>77</v>
      </c>
      <c r="B148" s="253"/>
      <c r="C148" s="19" t="s">
        <v>17</v>
      </c>
      <c r="D148" s="86">
        <f>SUM(D152,D156,D161)</f>
        <v>0</v>
      </c>
      <c r="E148" s="103">
        <f t="shared" si="53"/>
        <v>0</v>
      </c>
      <c r="F148" s="121">
        <f t="shared" si="51"/>
        <v>0</v>
      </c>
      <c r="G148" s="114">
        <f>G152+G156+G161</f>
        <v>0</v>
      </c>
      <c r="H148" s="41">
        <f t="shared" ref="H148:J148" si="60">H152+H156+H161</f>
        <v>0</v>
      </c>
      <c r="I148" s="41">
        <f t="shared" si="60"/>
        <v>0</v>
      </c>
      <c r="J148" s="126">
        <f t="shared" si="60"/>
        <v>0</v>
      </c>
      <c r="K148" s="136">
        <f t="shared" si="58"/>
        <v>0</v>
      </c>
      <c r="L148" s="146" t="e">
        <f t="shared" si="50"/>
        <v>#DIV/0!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54"/>
      <c r="B149" s="254"/>
      <c r="C149" s="19" t="s">
        <v>86</v>
      </c>
      <c r="D149" s="86">
        <f t="shared" ref="D149:D150" si="61">SUM(D153,D157,D162)</f>
        <v>0</v>
      </c>
      <c r="E149" s="103">
        <f t="shared" si="53"/>
        <v>0</v>
      </c>
      <c r="F149" s="121">
        <f t="shared" si="51"/>
        <v>0</v>
      </c>
      <c r="G149" s="114">
        <f t="shared" ref="G149:J150" si="62">G153+G157+G162</f>
        <v>0</v>
      </c>
      <c r="H149" s="41">
        <f t="shared" si="62"/>
        <v>0</v>
      </c>
      <c r="I149" s="41">
        <f t="shared" si="62"/>
        <v>0</v>
      </c>
      <c r="J149" s="126">
        <f t="shared" si="62"/>
        <v>0</v>
      </c>
      <c r="K149" s="136">
        <f t="shared" si="58"/>
        <v>0</v>
      </c>
      <c r="L149" s="146" t="e">
        <f t="shared" si="50"/>
        <v>#DIV/0!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54"/>
      <c r="B150" s="254"/>
      <c r="C150" s="19" t="s">
        <v>2</v>
      </c>
      <c r="D150" s="86">
        <f t="shared" si="61"/>
        <v>0</v>
      </c>
      <c r="E150" s="103">
        <f t="shared" si="53"/>
        <v>0</v>
      </c>
      <c r="F150" s="121">
        <f t="shared" si="51"/>
        <v>0</v>
      </c>
      <c r="G150" s="114">
        <f t="shared" si="62"/>
        <v>0</v>
      </c>
      <c r="H150" s="41">
        <f t="shared" si="62"/>
        <v>0</v>
      </c>
      <c r="I150" s="41">
        <f t="shared" si="62"/>
        <v>0</v>
      </c>
      <c r="J150" s="126">
        <f t="shared" si="62"/>
        <v>0</v>
      </c>
      <c r="K150" s="136">
        <f t="shared" si="58"/>
        <v>0</v>
      </c>
      <c r="L150" s="146" t="e">
        <f t="shared" si="50"/>
        <v>#DIV/0!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55"/>
      <c r="B151" s="255"/>
      <c r="C151" s="32" t="s">
        <v>7</v>
      </c>
      <c r="D151" s="87">
        <f>SUM(D148:D150)</f>
        <v>0</v>
      </c>
      <c r="E151" s="104">
        <f t="shared" si="53"/>
        <v>0</v>
      </c>
      <c r="F151" s="104">
        <f t="shared" si="51"/>
        <v>0</v>
      </c>
      <c r="G151" s="115">
        <f>SUM(G148:G150)</f>
        <v>0</v>
      </c>
      <c r="H151" s="29">
        <f t="shared" ref="H151:I151" si="63">SUM(H148:H150)</f>
        <v>0</v>
      </c>
      <c r="I151" s="29">
        <f t="shared" si="63"/>
        <v>0</v>
      </c>
      <c r="J151" s="87">
        <f>SUM(J148:J150)</f>
        <v>0</v>
      </c>
      <c r="K151" s="137">
        <f t="shared" si="58"/>
        <v>0</v>
      </c>
      <c r="L151" s="147" t="e">
        <f t="shared" si="50"/>
        <v>#DIV/0!</v>
      </c>
      <c r="M151" s="140" t="s">
        <v>88</v>
      </c>
      <c r="N151" s="67"/>
      <c r="O151" s="67"/>
      <c r="P151" s="67"/>
      <c r="Q151" s="67"/>
    </row>
    <row r="152" spans="1:21" ht="24" customHeight="1" x14ac:dyDescent="0.35">
      <c r="A152" s="238" t="s">
        <v>78</v>
      </c>
      <c r="B152" s="238" t="s">
        <v>80</v>
      </c>
      <c r="C152" s="18" t="s">
        <v>17</v>
      </c>
      <c r="D152" s="157"/>
      <c r="E152" s="99">
        <f t="shared" si="53"/>
        <v>0</v>
      </c>
      <c r="F152" s="102">
        <f t="shared" si="51"/>
        <v>0</v>
      </c>
      <c r="G152" s="158"/>
      <c r="H152" s="159"/>
      <c r="I152" s="159"/>
      <c r="J152" s="157"/>
      <c r="K152" s="134">
        <f t="shared" si="58"/>
        <v>0</v>
      </c>
      <c r="L152" s="143" t="e">
        <f t="shared" si="50"/>
        <v>#DIV/0!</v>
      </c>
      <c r="M152" s="140" t="s">
        <v>88</v>
      </c>
      <c r="N152" s="67"/>
      <c r="O152" s="67"/>
      <c r="P152" s="67"/>
      <c r="Q152" s="67"/>
    </row>
    <row r="153" spans="1:21" ht="24" customHeight="1" x14ac:dyDescent="0.35">
      <c r="A153" s="239"/>
      <c r="B153" s="239"/>
      <c r="C153" s="18" t="s">
        <v>86</v>
      </c>
      <c r="D153" s="157"/>
      <c r="E153" s="99">
        <f t="shared" si="53"/>
        <v>0</v>
      </c>
      <c r="F153" s="102">
        <f t="shared" si="51"/>
        <v>0</v>
      </c>
      <c r="G153" s="158"/>
      <c r="H153" s="159"/>
      <c r="I153" s="159"/>
      <c r="J153" s="157"/>
      <c r="K153" s="134">
        <f t="shared" si="58"/>
        <v>0</v>
      </c>
      <c r="L153" s="143" t="e">
        <f t="shared" si="50"/>
        <v>#DIV/0!</v>
      </c>
      <c r="M153" s="140" t="s">
        <v>88</v>
      </c>
      <c r="N153" s="67"/>
      <c r="O153" s="67"/>
      <c r="P153" s="67"/>
      <c r="Q153" s="67"/>
    </row>
    <row r="154" spans="1:21" ht="24" customHeight="1" x14ac:dyDescent="0.35">
      <c r="A154" s="239"/>
      <c r="B154" s="239"/>
      <c r="C154" s="18" t="s">
        <v>2</v>
      </c>
      <c r="D154" s="157"/>
      <c r="E154" s="99">
        <f t="shared" si="53"/>
        <v>0</v>
      </c>
      <c r="F154" s="102">
        <f t="shared" si="51"/>
        <v>0</v>
      </c>
      <c r="G154" s="158"/>
      <c r="H154" s="159"/>
      <c r="I154" s="159"/>
      <c r="J154" s="157"/>
      <c r="K154" s="134">
        <f t="shared" si="58"/>
        <v>0</v>
      </c>
      <c r="L154" s="143" t="e">
        <f t="shared" si="50"/>
        <v>#DIV/0!</v>
      </c>
      <c r="M154" s="140" t="s">
        <v>88</v>
      </c>
      <c r="N154" s="67"/>
      <c r="O154" s="67"/>
      <c r="P154" s="67"/>
      <c r="Q154" s="67"/>
    </row>
    <row r="155" spans="1:21" ht="24" customHeight="1" x14ac:dyDescent="0.35">
      <c r="A155" s="240"/>
      <c r="B155" s="240"/>
      <c r="C155" s="20" t="s">
        <v>7</v>
      </c>
      <c r="D155" s="84">
        <f t="shared" ref="D155" si="64">SUM(D152:D154)</f>
        <v>0</v>
      </c>
      <c r="E155" s="100">
        <f t="shared" si="53"/>
        <v>0</v>
      </c>
      <c r="F155" s="98">
        <f t="shared" si="51"/>
        <v>0</v>
      </c>
      <c r="G155" s="111">
        <f t="shared" ref="G155:J155" si="65">SUM(G152:G154)</f>
        <v>0</v>
      </c>
      <c r="H155" s="21">
        <f t="shared" si="65"/>
        <v>0</v>
      </c>
      <c r="I155" s="21">
        <f t="shared" si="65"/>
        <v>0</v>
      </c>
      <c r="J155" s="84">
        <f t="shared" si="65"/>
        <v>0</v>
      </c>
      <c r="K155" s="135">
        <f t="shared" si="58"/>
        <v>0</v>
      </c>
      <c r="L155" s="144" t="e">
        <f t="shared" si="50"/>
        <v>#DIV/0!</v>
      </c>
      <c r="M155" s="140" t="s">
        <v>88</v>
      </c>
      <c r="N155" s="67"/>
      <c r="O155" s="67"/>
      <c r="P155" s="67"/>
      <c r="Q155" s="67"/>
    </row>
    <row r="156" spans="1:21" ht="24" customHeight="1" x14ac:dyDescent="0.35">
      <c r="A156" s="238" t="s">
        <v>79</v>
      </c>
      <c r="B156" s="238" t="s">
        <v>80</v>
      </c>
      <c r="C156" s="18" t="s">
        <v>17</v>
      </c>
      <c r="D156" s="157"/>
      <c r="E156" s="99">
        <f t="shared" si="53"/>
        <v>0</v>
      </c>
      <c r="F156" s="102">
        <f t="shared" si="51"/>
        <v>0</v>
      </c>
      <c r="G156" s="158"/>
      <c r="H156" s="159"/>
      <c r="I156" s="159"/>
      <c r="J156" s="157"/>
      <c r="K156" s="134">
        <f t="shared" si="58"/>
        <v>0</v>
      </c>
      <c r="L156" s="143" t="e">
        <f t="shared" si="50"/>
        <v>#DIV/0!</v>
      </c>
      <c r="M156" s="140" t="s">
        <v>88</v>
      </c>
      <c r="N156" s="67"/>
      <c r="O156" s="67"/>
      <c r="P156" s="67"/>
      <c r="Q156" s="67"/>
    </row>
    <row r="157" spans="1:21" ht="24" customHeight="1" x14ac:dyDescent="0.35">
      <c r="A157" s="239"/>
      <c r="B157" s="239"/>
      <c r="C157" s="18" t="s">
        <v>86</v>
      </c>
      <c r="D157" s="157"/>
      <c r="E157" s="99">
        <f t="shared" si="53"/>
        <v>0</v>
      </c>
      <c r="F157" s="102">
        <f t="shared" si="51"/>
        <v>0</v>
      </c>
      <c r="G157" s="158"/>
      <c r="H157" s="159"/>
      <c r="I157" s="159"/>
      <c r="J157" s="157"/>
      <c r="K157" s="134">
        <f t="shared" si="58"/>
        <v>0</v>
      </c>
      <c r="L157" s="143" t="e">
        <f t="shared" si="50"/>
        <v>#DIV/0!</v>
      </c>
      <c r="M157" s="140" t="s">
        <v>88</v>
      </c>
      <c r="N157" s="67"/>
      <c r="O157" s="67"/>
      <c r="P157" s="67"/>
      <c r="Q157" s="67"/>
    </row>
    <row r="158" spans="1:21" ht="24" customHeight="1" x14ac:dyDescent="0.35">
      <c r="A158" s="239"/>
      <c r="B158" s="239"/>
      <c r="C158" s="18" t="s">
        <v>2</v>
      </c>
      <c r="D158" s="157"/>
      <c r="E158" s="99">
        <f t="shared" si="53"/>
        <v>0</v>
      </c>
      <c r="F158" s="102">
        <f t="shared" si="51"/>
        <v>0</v>
      </c>
      <c r="G158" s="158"/>
      <c r="H158" s="159"/>
      <c r="I158" s="159"/>
      <c r="J158" s="157"/>
      <c r="K158" s="134">
        <f t="shared" si="58"/>
        <v>0</v>
      </c>
      <c r="L158" s="143" t="e">
        <f t="shared" si="50"/>
        <v>#DIV/0!</v>
      </c>
      <c r="M158" s="140" t="s">
        <v>88</v>
      </c>
      <c r="N158" s="67"/>
      <c r="O158" s="67"/>
      <c r="P158" s="67"/>
      <c r="Q158" s="67"/>
    </row>
    <row r="159" spans="1:21" ht="24" customHeight="1" x14ac:dyDescent="0.35">
      <c r="A159" s="240"/>
      <c r="B159" s="240"/>
      <c r="C159" s="20" t="s">
        <v>7</v>
      </c>
      <c r="D159" s="84">
        <f>SUM(D156:D158)</f>
        <v>0</v>
      </c>
      <c r="E159" s="100">
        <f t="shared" si="53"/>
        <v>0</v>
      </c>
      <c r="F159" s="98">
        <f t="shared" si="51"/>
        <v>0</v>
      </c>
      <c r="G159" s="111">
        <f t="shared" ref="G159:J159" si="66">SUM(G156:G158)</f>
        <v>0</v>
      </c>
      <c r="H159" s="21">
        <f t="shared" si="66"/>
        <v>0</v>
      </c>
      <c r="I159" s="21">
        <f t="shared" si="66"/>
        <v>0</v>
      </c>
      <c r="J159" s="84">
        <f t="shared" si="66"/>
        <v>0</v>
      </c>
      <c r="K159" s="135">
        <f t="shared" si="58"/>
        <v>0</v>
      </c>
      <c r="L159" s="144" t="e">
        <f t="shared" si="50"/>
        <v>#DIV/0!</v>
      </c>
      <c r="M159" s="140" t="s">
        <v>88</v>
      </c>
      <c r="N159" s="67"/>
      <c r="O159" s="67"/>
      <c r="P159" s="67"/>
      <c r="Q159" s="67"/>
    </row>
    <row r="160" spans="1:21" ht="24" customHeight="1" x14ac:dyDescent="0.35">
      <c r="A160" s="17" t="s">
        <v>38</v>
      </c>
      <c r="B160" s="25"/>
      <c r="C160" s="23"/>
      <c r="D160" s="85">
        <f>SUM(D155,D159)</f>
        <v>0</v>
      </c>
      <c r="E160" s="101">
        <f t="shared" si="53"/>
        <v>0</v>
      </c>
      <c r="F160" s="101">
        <f t="shared" si="51"/>
        <v>0</v>
      </c>
      <c r="G160" s="113">
        <f t="shared" ref="G160:J160" si="67">SUM(G155,G159)</f>
        <v>0</v>
      </c>
      <c r="H160" s="24">
        <f t="shared" si="67"/>
        <v>0</v>
      </c>
      <c r="I160" s="24">
        <f t="shared" si="67"/>
        <v>0</v>
      </c>
      <c r="J160" s="85">
        <f t="shared" si="67"/>
        <v>0</v>
      </c>
      <c r="K160" s="133">
        <f t="shared" si="58"/>
        <v>0</v>
      </c>
      <c r="L160" s="145" t="e">
        <f t="shared" si="50"/>
        <v>#DIV/0!</v>
      </c>
      <c r="M160" s="140" t="s">
        <v>88</v>
      </c>
      <c r="N160" s="67"/>
      <c r="O160" s="67"/>
      <c r="P160" s="67"/>
      <c r="Q160" s="67"/>
    </row>
    <row r="161" spans="1:17" ht="24" customHeight="1" x14ac:dyDescent="0.35">
      <c r="A161" s="238" t="s">
        <v>82</v>
      </c>
      <c r="B161" s="238" t="s">
        <v>81</v>
      </c>
      <c r="C161" s="18" t="s">
        <v>17</v>
      </c>
      <c r="D161" s="157"/>
      <c r="E161" s="99">
        <f t="shared" si="53"/>
        <v>0</v>
      </c>
      <c r="F161" s="102">
        <f t="shared" si="51"/>
        <v>0</v>
      </c>
      <c r="G161" s="158"/>
      <c r="H161" s="159"/>
      <c r="I161" s="159"/>
      <c r="J161" s="157"/>
      <c r="K161" s="134">
        <f t="shared" si="58"/>
        <v>0</v>
      </c>
      <c r="L161" s="143" t="e">
        <f t="shared" ref="L161:L177" si="68">SUM(D161/K161)</f>
        <v>#DIV/0!</v>
      </c>
      <c r="M161" s="140" t="s">
        <v>88</v>
      </c>
      <c r="N161" s="67"/>
      <c r="O161" s="67"/>
      <c r="P161" s="67"/>
      <c r="Q161" s="67"/>
    </row>
    <row r="162" spans="1:17" ht="24" customHeight="1" x14ac:dyDescent="0.35">
      <c r="A162" s="239"/>
      <c r="B162" s="239"/>
      <c r="C162" s="18" t="s">
        <v>86</v>
      </c>
      <c r="D162" s="157"/>
      <c r="E162" s="99">
        <f t="shared" si="53"/>
        <v>0</v>
      </c>
      <c r="F162" s="102">
        <f t="shared" si="51"/>
        <v>0</v>
      </c>
      <c r="G162" s="158"/>
      <c r="H162" s="159"/>
      <c r="I162" s="159"/>
      <c r="J162" s="157"/>
      <c r="K162" s="134">
        <f t="shared" si="58"/>
        <v>0</v>
      </c>
      <c r="L162" s="143" t="e">
        <f t="shared" si="68"/>
        <v>#DIV/0!</v>
      </c>
      <c r="M162" s="140" t="s">
        <v>88</v>
      </c>
      <c r="N162" s="67"/>
      <c r="O162" s="67"/>
      <c r="P162" s="67"/>
      <c r="Q162" s="67"/>
    </row>
    <row r="163" spans="1:17" ht="24" customHeight="1" x14ac:dyDescent="0.35">
      <c r="A163" s="239"/>
      <c r="B163" s="239"/>
      <c r="C163" s="18" t="s">
        <v>2</v>
      </c>
      <c r="D163" s="157"/>
      <c r="E163" s="99">
        <f t="shared" si="53"/>
        <v>0</v>
      </c>
      <c r="F163" s="102">
        <f t="shared" si="51"/>
        <v>0</v>
      </c>
      <c r="G163" s="158"/>
      <c r="H163" s="159"/>
      <c r="I163" s="159"/>
      <c r="J163" s="157"/>
      <c r="K163" s="134">
        <f t="shared" si="58"/>
        <v>0</v>
      </c>
      <c r="L163" s="143" t="e">
        <f t="shared" si="68"/>
        <v>#DIV/0!</v>
      </c>
      <c r="M163" s="140" t="s">
        <v>88</v>
      </c>
      <c r="N163" s="67"/>
      <c r="O163" s="67"/>
      <c r="P163" s="67"/>
      <c r="Q163" s="67"/>
    </row>
    <row r="164" spans="1:17" ht="24" customHeight="1" x14ac:dyDescent="0.35">
      <c r="A164" s="240"/>
      <c r="B164" s="240"/>
      <c r="C164" s="20" t="s">
        <v>7</v>
      </c>
      <c r="D164" s="84">
        <f>SUM(D161:D163)</f>
        <v>0</v>
      </c>
      <c r="E164" s="100">
        <f t="shared" ref="E164:E173" si="69">SUM(G164:J164)</f>
        <v>0</v>
      </c>
      <c r="F164" s="98">
        <f t="shared" si="51"/>
        <v>0</v>
      </c>
      <c r="G164" s="111">
        <f t="shared" ref="G164:J164" si="70">SUM(G161:G163)</f>
        <v>0</v>
      </c>
      <c r="H164" s="21">
        <f t="shared" si="70"/>
        <v>0</v>
      </c>
      <c r="I164" s="21">
        <f t="shared" si="70"/>
        <v>0</v>
      </c>
      <c r="J164" s="84">
        <f t="shared" si="70"/>
        <v>0</v>
      </c>
      <c r="K164" s="135">
        <f t="shared" si="58"/>
        <v>0</v>
      </c>
      <c r="L164" s="143" t="e">
        <f t="shared" si="68"/>
        <v>#DIV/0!</v>
      </c>
      <c r="M164" s="140" t="s">
        <v>88</v>
      </c>
      <c r="N164" s="67"/>
      <c r="O164" s="67"/>
      <c r="P164" s="67"/>
      <c r="Q164" s="67"/>
    </row>
    <row r="165" spans="1:17" ht="24" customHeight="1" x14ac:dyDescent="0.35">
      <c r="A165" s="17" t="s">
        <v>39</v>
      </c>
      <c r="B165" s="17"/>
      <c r="C165" s="23"/>
      <c r="D165" s="88">
        <f>SUM(D164)</f>
        <v>0</v>
      </c>
      <c r="E165" s="101">
        <f t="shared" si="69"/>
        <v>0</v>
      </c>
      <c r="F165" s="101">
        <f t="shared" si="51"/>
        <v>0</v>
      </c>
      <c r="G165" s="116">
        <f t="shared" ref="G165:J165" si="71">SUM(G164)</f>
        <v>0</v>
      </c>
      <c r="H165" s="42">
        <f t="shared" si="71"/>
        <v>0</v>
      </c>
      <c r="I165" s="42">
        <f t="shared" si="71"/>
        <v>0</v>
      </c>
      <c r="J165" s="88">
        <f t="shared" si="71"/>
        <v>0</v>
      </c>
      <c r="K165" s="133">
        <f t="shared" si="58"/>
        <v>0</v>
      </c>
      <c r="L165" s="145" t="e">
        <f t="shared" si="68"/>
        <v>#DIV/0!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53" t="s">
        <v>40</v>
      </c>
      <c r="B166" s="253"/>
      <c r="C166" s="37" t="s">
        <v>17</v>
      </c>
      <c r="D166" s="89">
        <f>SUM(D170)</f>
        <v>0</v>
      </c>
      <c r="E166" s="103">
        <f t="shared" si="69"/>
        <v>0</v>
      </c>
      <c r="F166" s="121">
        <f t="shared" si="51"/>
        <v>0</v>
      </c>
      <c r="G166" s="117">
        <f>G170</f>
        <v>0</v>
      </c>
      <c r="H166" s="52">
        <f t="shared" ref="H166:J166" si="72">H170</f>
        <v>0</v>
      </c>
      <c r="I166" s="52">
        <f t="shared" si="72"/>
        <v>0</v>
      </c>
      <c r="J166" s="89">
        <f t="shared" si="72"/>
        <v>0</v>
      </c>
      <c r="K166" s="136">
        <f t="shared" si="58"/>
        <v>0</v>
      </c>
      <c r="L166" s="148" t="e">
        <f t="shared" si="68"/>
        <v>#DIV/0!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54"/>
      <c r="B167" s="254"/>
      <c r="C167" s="37" t="s">
        <v>86</v>
      </c>
      <c r="D167" s="89">
        <f t="shared" ref="D167:D168" si="73">SUM(D171)</f>
        <v>0</v>
      </c>
      <c r="E167" s="103">
        <f t="shared" si="69"/>
        <v>0</v>
      </c>
      <c r="F167" s="121">
        <f t="shared" si="51"/>
        <v>0</v>
      </c>
      <c r="G167" s="118">
        <f t="shared" ref="G167:J168" si="74">G171</f>
        <v>0</v>
      </c>
      <c r="H167" s="53">
        <f t="shared" si="74"/>
        <v>0</v>
      </c>
      <c r="I167" s="53">
        <f t="shared" si="74"/>
        <v>0</v>
      </c>
      <c r="J167" s="89">
        <f t="shared" si="74"/>
        <v>0</v>
      </c>
      <c r="K167" s="136">
        <f t="shared" si="58"/>
        <v>0</v>
      </c>
      <c r="L167" s="148" t="e">
        <f t="shared" si="68"/>
        <v>#DIV/0!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54"/>
      <c r="B168" s="254"/>
      <c r="C168" s="37" t="s">
        <v>2</v>
      </c>
      <c r="D168" s="89">
        <f t="shared" si="73"/>
        <v>0</v>
      </c>
      <c r="E168" s="103">
        <f t="shared" si="69"/>
        <v>0</v>
      </c>
      <c r="F168" s="121">
        <f t="shared" si="51"/>
        <v>0</v>
      </c>
      <c r="G168" s="118">
        <f t="shared" si="74"/>
        <v>0</v>
      </c>
      <c r="H168" s="53">
        <f t="shared" si="74"/>
        <v>0</v>
      </c>
      <c r="I168" s="53">
        <f t="shared" si="74"/>
        <v>0</v>
      </c>
      <c r="J168" s="89">
        <f t="shared" si="74"/>
        <v>0</v>
      </c>
      <c r="K168" s="136">
        <f t="shared" si="58"/>
        <v>0</v>
      </c>
      <c r="L168" s="148" t="e">
        <f t="shared" si="68"/>
        <v>#DIV/0!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55"/>
      <c r="B169" s="255"/>
      <c r="C169" s="38" t="s">
        <v>7</v>
      </c>
      <c r="D169" s="90">
        <f t="shared" ref="D169" si="75">SUM(D166:D168)</f>
        <v>0</v>
      </c>
      <c r="E169" s="104">
        <f t="shared" si="69"/>
        <v>0</v>
      </c>
      <c r="F169" s="104">
        <f t="shared" si="51"/>
        <v>0</v>
      </c>
      <c r="G169" s="119">
        <f>SUM(G166:G168)</f>
        <v>0</v>
      </c>
      <c r="H169" s="39">
        <f t="shared" ref="H169:I169" si="76">SUM(H166:H168)</f>
        <v>0</v>
      </c>
      <c r="I169" s="39">
        <f t="shared" si="76"/>
        <v>0</v>
      </c>
      <c r="J169" s="90">
        <f>SUM(J166:J168)</f>
        <v>0</v>
      </c>
      <c r="K169" s="137">
        <f t="shared" si="58"/>
        <v>0</v>
      </c>
      <c r="L169" s="147" t="e">
        <f t="shared" si="68"/>
        <v>#DIV/0!</v>
      </c>
      <c r="M169" s="140" t="s">
        <v>88</v>
      </c>
      <c r="N169" s="67"/>
      <c r="O169" s="67"/>
      <c r="P169" s="67"/>
      <c r="Q169" s="67"/>
    </row>
    <row r="170" spans="1:17" ht="24" customHeight="1" x14ac:dyDescent="0.35">
      <c r="A170" s="256" t="s">
        <v>83</v>
      </c>
      <c r="B170" s="256" t="s">
        <v>84</v>
      </c>
      <c r="C170" s="40" t="s">
        <v>17</v>
      </c>
      <c r="D170" s="153"/>
      <c r="E170" s="99">
        <f t="shared" si="69"/>
        <v>0</v>
      </c>
      <c r="F170" s="102">
        <f t="shared" si="51"/>
        <v>0</v>
      </c>
      <c r="G170" s="154"/>
      <c r="H170" s="155"/>
      <c r="I170" s="155"/>
      <c r="J170" s="156"/>
      <c r="K170" s="134">
        <f t="shared" si="58"/>
        <v>0</v>
      </c>
      <c r="L170" s="149" t="e">
        <f t="shared" si="68"/>
        <v>#DIV/0!</v>
      </c>
      <c r="M170" s="140" t="s">
        <v>88</v>
      </c>
      <c r="N170" s="67"/>
      <c r="O170" s="67"/>
      <c r="P170" s="67"/>
      <c r="Q170" s="67"/>
    </row>
    <row r="171" spans="1:17" ht="24" customHeight="1" x14ac:dyDescent="0.35">
      <c r="A171" s="257"/>
      <c r="B171" s="257"/>
      <c r="C171" s="40" t="s">
        <v>86</v>
      </c>
      <c r="D171" s="153"/>
      <c r="E171" s="99">
        <f t="shared" si="69"/>
        <v>0</v>
      </c>
      <c r="F171" s="102">
        <f t="shared" si="51"/>
        <v>0</v>
      </c>
      <c r="G171" s="154"/>
      <c r="H171" s="155"/>
      <c r="I171" s="155"/>
      <c r="J171" s="156"/>
      <c r="K171" s="134">
        <f t="shared" si="58"/>
        <v>0</v>
      </c>
      <c r="L171" s="149" t="e">
        <f t="shared" si="68"/>
        <v>#DIV/0!</v>
      </c>
      <c r="M171" s="140" t="s">
        <v>88</v>
      </c>
      <c r="N171" s="67"/>
      <c r="O171" s="67"/>
      <c r="P171" s="67"/>
      <c r="Q171" s="67"/>
    </row>
    <row r="172" spans="1:17" ht="24" customHeight="1" x14ac:dyDescent="0.35">
      <c r="A172" s="257"/>
      <c r="B172" s="257"/>
      <c r="C172" s="40" t="s">
        <v>2</v>
      </c>
      <c r="D172" s="153"/>
      <c r="E172" s="99">
        <f t="shared" si="69"/>
        <v>0</v>
      </c>
      <c r="F172" s="102">
        <f t="shared" si="51"/>
        <v>0</v>
      </c>
      <c r="G172" s="154"/>
      <c r="H172" s="155"/>
      <c r="I172" s="155"/>
      <c r="J172" s="156"/>
      <c r="K172" s="134">
        <f t="shared" si="58"/>
        <v>0</v>
      </c>
      <c r="L172" s="149" t="e">
        <f t="shared" si="68"/>
        <v>#DIV/0!</v>
      </c>
      <c r="M172" s="140" t="s">
        <v>88</v>
      </c>
      <c r="N172" s="67"/>
      <c r="O172" s="67"/>
      <c r="P172" s="67"/>
      <c r="Q172" s="67"/>
    </row>
    <row r="173" spans="1:17" ht="24" customHeight="1" x14ac:dyDescent="0.35">
      <c r="A173" s="258"/>
      <c r="B173" s="258"/>
      <c r="C173" s="20" t="s">
        <v>7</v>
      </c>
      <c r="D173" s="82">
        <f>D170+D171+D172</f>
        <v>0</v>
      </c>
      <c r="E173" s="100">
        <f t="shared" si="69"/>
        <v>0</v>
      </c>
      <c r="F173" s="98">
        <f t="shared" si="51"/>
        <v>0</v>
      </c>
      <c r="G173" s="108">
        <f>SUM(G170:G172)</f>
        <v>0</v>
      </c>
      <c r="H173" s="22">
        <f t="shared" ref="H173:I173" si="77">SUM(H170:H172)</f>
        <v>0</v>
      </c>
      <c r="I173" s="22">
        <f t="shared" si="77"/>
        <v>0</v>
      </c>
      <c r="J173" s="124">
        <f>SUM(J170:J172)</f>
        <v>0</v>
      </c>
      <c r="K173" s="135">
        <f t="shared" si="58"/>
        <v>0</v>
      </c>
      <c r="L173" s="144" t="e">
        <f t="shared" si="68"/>
        <v>#DIV/0!</v>
      </c>
      <c r="M173" s="140" t="s">
        <v>88</v>
      </c>
      <c r="N173" s="67"/>
      <c r="O173" s="67"/>
      <c r="P173" s="67"/>
      <c r="Q173" s="67"/>
    </row>
    <row r="174" spans="1:17" ht="24" customHeight="1" x14ac:dyDescent="0.35">
      <c r="A174" s="232" t="s">
        <v>41</v>
      </c>
      <c r="B174" s="233"/>
      <c r="C174" s="28" t="s">
        <v>17</v>
      </c>
      <c r="D174" s="91">
        <f>SUM(D5,D13,D148,D166)</f>
        <v>0</v>
      </c>
      <c r="E174" s="105">
        <f t="shared" ref="E174:I174" si="78">SUM(E5,E13,E148,E166)</f>
        <v>0</v>
      </c>
      <c r="F174" s="105">
        <f t="shared" si="78"/>
        <v>0</v>
      </c>
      <c r="G174" s="92">
        <f t="shared" si="78"/>
        <v>0</v>
      </c>
      <c r="H174" s="35">
        <f t="shared" si="78"/>
        <v>0</v>
      </c>
      <c r="I174" s="35">
        <f t="shared" si="78"/>
        <v>0</v>
      </c>
      <c r="J174" s="91">
        <f>SUM(J5,J13,J148,J166)</f>
        <v>0</v>
      </c>
      <c r="K174" s="105">
        <f>SUM(K5,K13,K148,K166)</f>
        <v>0</v>
      </c>
      <c r="L174" s="142" t="e">
        <f t="shared" si="68"/>
        <v>#DIV/0!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34"/>
      <c r="B175" s="235"/>
      <c r="C175" s="28" t="s">
        <v>86</v>
      </c>
      <c r="D175" s="91">
        <f t="shared" ref="D175:K177" si="79">SUM(D6,D14,D149,D167)</f>
        <v>0</v>
      </c>
      <c r="E175" s="105">
        <f t="shared" si="79"/>
        <v>0</v>
      </c>
      <c r="F175" s="105">
        <f t="shared" si="79"/>
        <v>0</v>
      </c>
      <c r="G175" s="92">
        <f t="shared" si="79"/>
        <v>0</v>
      </c>
      <c r="H175" s="35">
        <f t="shared" si="79"/>
        <v>0</v>
      </c>
      <c r="I175" s="35">
        <f t="shared" si="79"/>
        <v>0</v>
      </c>
      <c r="J175" s="91">
        <f t="shared" si="79"/>
        <v>0</v>
      </c>
      <c r="K175" s="105">
        <f t="shared" si="79"/>
        <v>0</v>
      </c>
      <c r="L175" s="142" t="e">
        <f t="shared" si="68"/>
        <v>#DIV/0!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34"/>
      <c r="B176" s="235"/>
      <c r="C176" s="28" t="s">
        <v>2</v>
      </c>
      <c r="D176" s="91">
        <f t="shared" si="79"/>
        <v>0</v>
      </c>
      <c r="E176" s="105">
        <f t="shared" si="79"/>
        <v>0</v>
      </c>
      <c r="F176" s="105">
        <f t="shared" si="79"/>
        <v>0</v>
      </c>
      <c r="G176" s="92">
        <f t="shared" si="79"/>
        <v>0</v>
      </c>
      <c r="H176" s="35">
        <f t="shared" si="79"/>
        <v>0</v>
      </c>
      <c r="I176" s="35">
        <f t="shared" si="79"/>
        <v>0</v>
      </c>
      <c r="J176" s="91">
        <f t="shared" si="79"/>
        <v>0</v>
      </c>
      <c r="K176" s="105">
        <f t="shared" si="79"/>
        <v>0</v>
      </c>
      <c r="L176" s="142" t="e">
        <f t="shared" si="68"/>
        <v>#DIV/0!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36"/>
      <c r="B177" s="237"/>
      <c r="C177" s="28" t="s">
        <v>7</v>
      </c>
      <c r="D177" s="91">
        <f t="shared" si="79"/>
        <v>0</v>
      </c>
      <c r="E177" s="106">
        <f t="shared" si="79"/>
        <v>0</v>
      </c>
      <c r="F177" s="106">
        <f t="shared" si="79"/>
        <v>0</v>
      </c>
      <c r="G177" s="92">
        <f t="shared" si="79"/>
        <v>0</v>
      </c>
      <c r="H177" s="35">
        <f t="shared" si="79"/>
        <v>0</v>
      </c>
      <c r="I177" s="35">
        <f t="shared" si="79"/>
        <v>0</v>
      </c>
      <c r="J177" s="91">
        <f t="shared" si="79"/>
        <v>0</v>
      </c>
      <c r="K177" s="106">
        <f>SUM(K8,K16,K151,K169)</f>
        <v>0</v>
      </c>
      <c r="L177" s="150" t="e">
        <f t="shared" si="68"/>
        <v>#DIV/0!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5">
      <c r="C181" s="55"/>
      <c r="D181" s="31"/>
      <c r="F181" s="66" t="s">
        <v>112</v>
      </c>
    </row>
    <row r="182" spans="1:17" x14ac:dyDescent="0.35">
      <c r="C182" s="169"/>
      <c r="F182" s="171">
        <v>5.8823529411764705E-2</v>
      </c>
    </row>
    <row r="183" spans="1:17" x14ac:dyDescent="0.35">
      <c r="C183" s="170" t="s">
        <v>111</v>
      </c>
      <c r="D183" s="6">
        <v>13428742</v>
      </c>
    </row>
    <row r="184" spans="1:17" x14ac:dyDescent="0.35">
      <c r="C184" s="169" t="s">
        <v>17</v>
      </c>
      <c r="D184" s="55">
        <f>SUM(D183*F182*14)</f>
        <v>11058964</v>
      </c>
    </row>
    <row r="185" spans="1:17" x14ac:dyDescent="0.35">
      <c r="C185" s="169" t="s">
        <v>86</v>
      </c>
      <c r="D185" s="55">
        <f>SUM(D183*F182*2)</f>
        <v>1579852</v>
      </c>
    </row>
    <row r="186" spans="1:17" x14ac:dyDescent="0.35">
      <c r="C186" s="169" t="s">
        <v>2</v>
      </c>
      <c r="D186" s="55">
        <f>SUM(D183*F182)</f>
        <v>789926</v>
      </c>
    </row>
    <row r="187" spans="1:17" x14ac:dyDescent="0.35">
      <c r="C187" s="170" t="s">
        <v>7</v>
      </c>
      <c r="D187" s="172">
        <f>SUM(D184:D186)</f>
        <v>13428742</v>
      </c>
    </row>
  </sheetData>
  <mergeCells count="88">
    <mergeCell ref="A5:A8"/>
    <mergeCell ref="B5:B8"/>
    <mergeCell ref="A2:M2"/>
    <mergeCell ref="F3:I3"/>
    <mergeCell ref="J3:J4"/>
    <mergeCell ref="K3:K4"/>
    <mergeCell ref="L3:L4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B25:B28"/>
    <mergeCell ref="A29:A32"/>
    <mergeCell ref="B29:B32"/>
    <mergeCell ref="A33:A36"/>
    <mergeCell ref="B33:B36"/>
    <mergeCell ref="A37:A40"/>
    <mergeCell ref="B37:B40"/>
    <mergeCell ref="A41:A44"/>
    <mergeCell ref="B41:B44"/>
    <mergeCell ref="A45:A48"/>
    <mergeCell ref="B45:B48"/>
    <mergeCell ref="A49:A52"/>
    <mergeCell ref="B49:B52"/>
    <mergeCell ref="A53:A56"/>
    <mergeCell ref="B53:B56"/>
    <mergeCell ref="A57:A60"/>
    <mergeCell ref="B57:B60"/>
    <mergeCell ref="A61:A64"/>
    <mergeCell ref="B61:B64"/>
    <mergeCell ref="A65:A68"/>
    <mergeCell ref="B65:B68"/>
    <mergeCell ref="A69:A72"/>
    <mergeCell ref="B69:B72"/>
    <mergeCell ref="A73:A76"/>
    <mergeCell ref="B73:B76"/>
    <mergeCell ref="A77:A80"/>
    <mergeCell ref="B77:B80"/>
    <mergeCell ref="A81:A84"/>
    <mergeCell ref="B81:B84"/>
    <mergeCell ref="A85:A88"/>
    <mergeCell ref="B85:B88"/>
    <mergeCell ref="A89:A92"/>
    <mergeCell ref="B89:B92"/>
    <mergeCell ref="A93:A96"/>
    <mergeCell ref="B93:B96"/>
    <mergeCell ref="A98:A101"/>
    <mergeCell ref="B98:B101"/>
    <mergeCell ref="A102:A105"/>
    <mergeCell ref="B102:B105"/>
    <mergeCell ref="A106:A109"/>
    <mergeCell ref="B106:B109"/>
    <mergeCell ref="A111:A114"/>
    <mergeCell ref="B111:B114"/>
    <mergeCell ref="A115:A118"/>
    <mergeCell ref="B115:B118"/>
    <mergeCell ref="A119:A122"/>
    <mergeCell ref="B119:B122"/>
    <mergeCell ref="A123:A126"/>
    <mergeCell ref="B123:B126"/>
    <mergeCell ref="A127:A130"/>
    <mergeCell ref="B127:B130"/>
    <mergeCell ref="A131:A134"/>
    <mergeCell ref="B131:B134"/>
    <mergeCell ref="A135:A138"/>
    <mergeCell ref="B135:B138"/>
    <mergeCell ref="A139:A142"/>
    <mergeCell ref="B139:B142"/>
    <mergeCell ref="A143:A146"/>
    <mergeCell ref="B143:B146"/>
    <mergeCell ref="A148:A151"/>
    <mergeCell ref="B148:B151"/>
    <mergeCell ref="A152:A155"/>
    <mergeCell ref="B152:B155"/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4271-B532-45FD-A0C7-68F290C956EB}">
  <sheetPr>
    <tabColor rgb="FF00B0F0"/>
  </sheetPr>
  <dimension ref="A1:X191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61" sqref="A161:A164"/>
    </sheetView>
  </sheetViews>
  <sheetFormatPr defaultColWidth="9.08984375" defaultRowHeight="14.5" x14ac:dyDescent="0.35"/>
  <cols>
    <col min="1" max="1" width="17" style="65" customWidth="1"/>
    <col min="2" max="2" width="14.6328125" style="65" customWidth="1"/>
    <col min="3" max="3" width="23.08984375" style="65" customWidth="1"/>
    <col min="4" max="4" width="18.08984375" style="55" customWidth="1"/>
    <col min="5" max="5" width="16" style="31" customWidth="1"/>
    <col min="6" max="6" width="13.6328125" style="31" customWidth="1"/>
    <col min="7" max="7" width="15.54296875" style="66" customWidth="1"/>
    <col min="8" max="8" width="13.54296875" style="66" customWidth="1"/>
    <col min="9" max="9" width="9.36328125" style="66" customWidth="1"/>
    <col min="10" max="10" width="17.90625" style="67" customWidth="1"/>
    <col min="11" max="11" width="18.453125" style="67" customWidth="1"/>
    <col min="12" max="12" width="12.08984375" style="59" customWidth="1"/>
    <col min="13" max="13" width="12.6328125" style="43" customWidth="1"/>
    <col min="14" max="14" width="24.453125" style="59" customWidth="1"/>
    <col min="15" max="15" width="17.453125" style="59" customWidth="1"/>
    <col min="16" max="16" width="19.453125" style="59" customWidth="1"/>
    <col min="17" max="17" width="17.6328125" style="59" customWidth="1"/>
    <col min="18" max="18" width="14.54296875" style="59" customWidth="1"/>
    <col min="19" max="20" width="9.08984375" style="59"/>
    <col min="21" max="21" width="14.54296875" style="59" bestFit="1" customWidth="1"/>
    <col min="22" max="23" width="9.08984375" style="59"/>
    <col min="24" max="36" width="16.6328125" style="59" customWidth="1"/>
    <col min="37" max="16384" width="9.08984375" style="59"/>
  </cols>
  <sheetData>
    <row r="1" spans="1:24" ht="25.25" customHeight="1" x14ac:dyDescent="0.35">
      <c r="A1" s="54" t="s">
        <v>102</v>
      </c>
    </row>
    <row r="2" spans="1:24" ht="26.4" customHeight="1" thickBot="1" x14ac:dyDescent="0.4">
      <c r="A2" s="262" t="s">
        <v>32</v>
      </c>
      <c r="B2" s="262"/>
      <c r="C2" s="262"/>
      <c r="D2" s="262"/>
      <c r="E2" s="263"/>
      <c r="F2" s="262"/>
      <c r="G2" s="262"/>
      <c r="H2" s="262"/>
      <c r="I2" s="262"/>
      <c r="J2" s="262"/>
      <c r="K2" s="263"/>
      <c r="L2" s="263"/>
      <c r="M2" s="262"/>
    </row>
    <row r="3" spans="1:24" ht="38" customHeight="1" thickBot="1" x14ac:dyDescent="0.4">
      <c r="A3" s="45" t="s">
        <v>89</v>
      </c>
      <c r="B3" s="46" t="s">
        <v>90</v>
      </c>
      <c r="C3" s="47" t="s">
        <v>85</v>
      </c>
      <c r="D3" s="49" t="s">
        <v>92</v>
      </c>
      <c r="E3" s="93" t="s">
        <v>97</v>
      </c>
      <c r="F3" s="265" t="s">
        <v>91</v>
      </c>
      <c r="G3" s="266"/>
      <c r="H3" s="266"/>
      <c r="I3" s="267"/>
      <c r="J3" s="264" t="s">
        <v>98</v>
      </c>
      <c r="K3" s="268" t="s">
        <v>99</v>
      </c>
      <c r="L3" s="270" t="s">
        <v>33</v>
      </c>
      <c r="M3" s="138" t="s">
        <v>87</v>
      </c>
    </row>
    <row r="4" spans="1:24" ht="24" customHeight="1" x14ac:dyDescent="0.35">
      <c r="A4" s="48"/>
      <c r="B4" s="48"/>
      <c r="C4" s="48"/>
      <c r="D4" s="79"/>
      <c r="E4" s="94"/>
      <c r="F4" s="120" t="s">
        <v>96</v>
      </c>
      <c r="G4" s="58" t="s">
        <v>93</v>
      </c>
      <c r="H4" s="57" t="s">
        <v>94</v>
      </c>
      <c r="I4" s="57" t="s">
        <v>95</v>
      </c>
      <c r="J4" s="264"/>
      <c r="K4" s="269"/>
      <c r="L4" s="271"/>
      <c r="M4" s="139"/>
    </row>
    <row r="5" spans="1:24" ht="24" customHeight="1" x14ac:dyDescent="0.35">
      <c r="A5" s="259" t="s">
        <v>42</v>
      </c>
      <c r="B5" s="259" t="s">
        <v>43</v>
      </c>
      <c r="C5" s="26" t="s">
        <v>17</v>
      </c>
      <c r="D5" s="80">
        <f t="shared" ref="D5:D6" si="0">SUM(D9)</f>
        <v>3588941176</v>
      </c>
      <c r="E5" s="95">
        <f>SUM(F5,J5)</f>
        <v>633342561</v>
      </c>
      <c r="F5" s="95">
        <f>SUM(G5:I5)</f>
        <v>0</v>
      </c>
      <c r="G5" s="107">
        <f>G9</f>
        <v>0</v>
      </c>
      <c r="H5" s="34">
        <f>H9</f>
        <v>0</v>
      </c>
      <c r="I5" s="34">
        <f>I9</f>
        <v>0</v>
      </c>
      <c r="J5" s="122">
        <f>J9</f>
        <v>633342561</v>
      </c>
      <c r="K5" s="95">
        <f>SUM(D5:E5)</f>
        <v>4222283737</v>
      </c>
      <c r="L5" s="141">
        <f t="shared" ref="L5:L32" si="1">SUM(D5/K5)</f>
        <v>0.84999999989342256</v>
      </c>
      <c r="M5" s="140" t="s">
        <v>88</v>
      </c>
      <c r="X5" s="66"/>
    </row>
    <row r="6" spans="1:24" ht="24" customHeight="1" x14ac:dyDescent="0.35">
      <c r="A6" s="260"/>
      <c r="B6" s="260"/>
      <c r="C6" s="26" t="s">
        <v>86</v>
      </c>
      <c r="D6" s="80">
        <f t="shared" si="0"/>
        <v>512705883</v>
      </c>
      <c r="E6" s="95">
        <f t="shared" ref="E6:E7" si="2">SUM(F6,J6)</f>
        <v>219731093</v>
      </c>
      <c r="F6" s="95">
        <f t="shared" ref="F6:F7" si="3">SUM(G6:I6)</f>
        <v>0</v>
      </c>
      <c r="G6" s="107">
        <f t="shared" ref="G6:J7" si="4">G10</f>
        <v>0</v>
      </c>
      <c r="H6" s="34">
        <f t="shared" si="4"/>
        <v>0</v>
      </c>
      <c r="I6" s="34">
        <f t="shared" si="4"/>
        <v>0</v>
      </c>
      <c r="J6" s="123">
        <f t="shared" si="4"/>
        <v>219731093</v>
      </c>
      <c r="K6" s="95">
        <f t="shared" ref="K6:K7" si="5">SUM(D6:E6)</f>
        <v>732436976</v>
      </c>
      <c r="L6" s="141">
        <f t="shared" si="1"/>
        <v>0.69999999972693894</v>
      </c>
      <c r="M6" s="140" t="s">
        <v>88</v>
      </c>
    </row>
    <row r="7" spans="1:24" ht="24" customHeight="1" x14ac:dyDescent="0.35">
      <c r="A7" s="260"/>
      <c r="B7" s="260"/>
      <c r="C7" s="26" t="s">
        <v>2</v>
      </c>
      <c r="D7" s="80">
        <f>SUM(D11)</f>
        <v>256352941</v>
      </c>
      <c r="E7" s="95">
        <f t="shared" si="2"/>
        <v>256352941</v>
      </c>
      <c r="F7" s="95">
        <f t="shared" si="3"/>
        <v>0</v>
      </c>
      <c r="G7" s="107">
        <f t="shared" si="4"/>
        <v>0</v>
      </c>
      <c r="H7" s="34">
        <f t="shared" si="4"/>
        <v>0</v>
      </c>
      <c r="I7" s="34">
        <f t="shared" si="4"/>
        <v>0</v>
      </c>
      <c r="J7" s="123">
        <f t="shared" si="4"/>
        <v>256352941</v>
      </c>
      <c r="K7" s="95">
        <f t="shared" si="5"/>
        <v>512705882</v>
      </c>
      <c r="L7" s="141">
        <f t="shared" si="1"/>
        <v>0.5</v>
      </c>
      <c r="M7" s="140" t="s">
        <v>88</v>
      </c>
    </row>
    <row r="8" spans="1:24" ht="24" customHeight="1" x14ac:dyDescent="0.35">
      <c r="A8" s="261"/>
      <c r="B8" s="261"/>
      <c r="C8" s="28" t="s">
        <v>7</v>
      </c>
      <c r="D8" s="81">
        <f>SUM(D5:D7)</f>
        <v>4358000000</v>
      </c>
      <c r="E8" s="96">
        <f t="shared" ref="E8:E71" si="6">SUM(G8:J8)</f>
        <v>1109426595</v>
      </c>
      <c r="F8" s="95">
        <f t="shared" ref="F8:F65" si="7">SUM(G8:I8)</f>
        <v>0</v>
      </c>
      <c r="G8" s="92">
        <f>G5+G6+G7</f>
        <v>0</v>
      </c>
      <c r="H8" s="35">
        <f t="shared" ref="H8:I8" si="8">H5+H6+H7</f>
        <v>0</v>
      </c>
      <c r="I8" s="35">
        <f t="shared" si="8"/>
        <v>0</v>
      </c>
      <c r="J8" s="91">
        <f>SUM(J5:J7)</f>
        <v>1109426595</v>
      </c>
      <c r="K8" s="105">
        <f>SUM(D8,G8,J8)</f>
        <v>5467426595</v>
      </c>
      <c r="L8" s="142">
        <f t="shared" si="1"/>
        <v>0.79708431823948434</v>
      </c>
      <c r="M8" s="140" t="s">
        <v>88</v>
      </c>
    </row>
    <row r="9" spans="1:24" s="178" customFormat="1" ht="24" customHeight="1" x14ac:dyDescent="0.35">
      <c r="A9" s="244" t="s">
        <v>44</v>
      </c>
      <c r="B9" s="244" t="s">
        <v>43</v>
      </c>
      <c r="C9" s="36" t="s">
        <v>17</v>
      </c>
      <c r="D9" s="173">
        <f>'Tabela 1'!D9+'Różnica 1 i 2'!D9</f>
        <v>3588941176</v>
      </c>
      <c r="E9" s="97">
        <f t="shared" si="6"/>
        <v>633342561</v>
      </c>
      <c r="F9" s="97">
        <f t="shared" si="7"/>
        <v>0</v>
      </c>
      <c r="G9" s="174">
        <f>'Tabela 1'!G9+'Różnica 1 i 2'!G9</f>
        <v>0</v>
      </c>
      <c r="H9" s="175">
        <f>'Tabela 1'!H9+'Różnica 1 i 2'!H9</f>
        <v>0</v>
      </c>
      <c r="I9" s="175">
        <f>'Tabela 1'!I9+'Różnica 1 i 2'!I9</f>
        <v>0</v>
      </c>
      <c r="J9" s="176">
        <f>'Tabela 1'!J9+'Różnica 1 i 2'!J9</f>
        <v>633342561</v>
      </c>
      <c r="K9" s="127">
        <f t="shared" ref="K9:K11" si="9">SUM(D9,G9,J9)</f>
        <v>4222283737</v>
      </c>
      <c r="L9" s="143">
        <f t="shared" si="1"/>
        <v>0.84999999989342256</v>
      </c>
      <c r="M9" s="177" t="s">
        <v>88</v>
      </c>
    </row>
    <row r="10" spans="1:24" s="178" customFormat="1" ht="24" customHeight="1" x14ac:dyDescent="0.35">
      <c r="A10" s="245"/>
      <c r="B10" s="245"/>
      <c r="C10" s="36" t="s">
        <v>86</v>
      </c>
      <c r="D10" s="176">
        <f>'Tabela 1'!D10+'Różnica 1 i 2'!D10</f>
        <v>512705883</v>
      </c>
      <c r="E10" s="97">
        <f t="shared" si="6"/>
        <v>219731093</v>
      </c>
      <c r="F10" s="97">
        <f t="shared" si="7"/>
        <v>0</v>
      </c>
      <c r="G10" s="174">
        <f>'Tabela 1'!G10+'Różnica 1 i 2'!G10</f>
        <v>0</v>
      </c>
      <c r="H10" s="175">
        <f>'Tabela 1'!H10+'Różnica 1 i 2'!H10</f>
        <v>0</v>
      </c>
      <c r="I10" s="175">
        <f>'Tabela 1'!I10+'Różnica 1 i 2'!I10</f>
        <v>0</v>
      </c>
      <c r="J10" s="179">
        <f>'Tabela 1'!J10+'Różnica 1 i 2'!J10</f>
        <v>219731093</v>
      </c>
      <c r="K10" s="127">
        <f t="shared" si="9"/>
        <v>732436976</v>
      </c>
      <c r="L10" s="143">
        <f t="shared" si="1"/>
        <v>0.69999999972693894</v>
      </c>
      <c r="M10" s="177" t="s">
        <v>88</v>
      </c>
    </row>
    <row r="11" spans="1:24" s="178" customFormat="1" ht="24" customHeight="1" x14ac:dyDescent="0.35">
      <c r="A11" s="245"/>
      <c r="B11" s="245"/>
      <c r="C11" s="36" t="s">
        <v>2</v>
      </c>
      <c r="D11" s="180">
        <f>'Tabela 1'!D11+'Różnica 1 i 2'!D11</f>
        <v>256352941</v>
      </c>
      <c r="E11" s="97">
        <f t="shared" si="6"/>
        <v>256352941</v>
      </c>
      <c r="F11" s="97">
        <f t="shared" si="7"/>
        <v>0</v>
      </c>
      <c r="G11" s="174">
        <f>'Tabela 1'!G11+'Różnica 1 i 2'!G11</f>
        <v>0</v>
      </c>
      <c r="H11" s="175">
        <f>'Tabela 1'!H11+'Różnica 1 i 2'!H11</f>
        <v>0</v>
      </c>
      <c r="I11" s="175">
        <f>'Tabela 1'!I11+'Różnica 1 i 2'!I11</f>
        <v>0</v>
      </c>
      <c r="J11" s="179">
        <f>'Tabela 1'!J11+'Różnica 1 i 2'!J11</f>
        <v>256352941</v>
      </c>
      <c r="K11" s="127">
        <f t="shared" si="9"/>
        <v>512705882</v>
      </c>
      <c r="L11" s="143">
        <f t="shared" si="1"/>
        <v>0.5</v>
      </c>
      <c r="M11" s="177" t="s">
        <v>88</v>
      </c>
    </row>
    <row r="12" spans="1:24" s="178" customFormat="1" ht="24" customHeight="1" x14ac:dyDescent="0.35">
      <c r="A12" s="246"/>
      <c r="B12" s="246"/>
      <c r="C12" s="50" t="s">
        <v>7</v>
      </c>
      <c r="D12" s="82">
        <f>SUM(D9:D11)</f>
        <v>4358000000</v>
      </c>
      <c r="E12" s="98">
        <f t="shared" si="6"/>
        <v>1109426595</v>
      </c>
      <c r="F12" s="97">
        <f t="shared" si="7"/>
        <v>0</v>
      </c>
      <c r="G12" s="108">
        <f>G9+G10+G11</f>
        <v>0</v>
      </c>
      <c r="H12" s="22">
        <f t="shared" ref="H12:I12" si="10">H9+H10+H11</f>
        <v>0</v>
      </c>
      <c r="I12" s="22">
        <f t="shared" si="10"/>
        <v>0</v>
      </c>
      <c r="J12" s="124">
        <f>SUM(J9:J11)</f>
        <v>1109426595</v>
      </c>
      <c r="K12" s="128">
        <f>SUM(D12,G12,J12)</f>
        <v>5467426595</v>
      </c>
      <c r="L12" s="144">
        <f t="shared" si="1"/>
        <v>0.79708431823948434</v>
      </c>
      <c r="M12" s="177" t="s">
        <v>88</v>
      </c>
    </row>
    <row r="13" spans="1:24" ht="24" customHeight="1" x14ac:dyDescent="0.35">
      <c r="A13" s="259" t="s">
        <v>34</v>
      </c>
      <c r="B13" s="259"/>
      <c r="C13" s="26" t="s">
        <v>17</v>
      </c>
      <c r="D13" s="83">
        <f>SUM(D17,D21,D25,D29,D33,D37,D41,D45,D49,D53,D57,D61,D65,D69,D73,D77,D81,D85,D89,D93,D98,D102,D106,D111,D115,D119,D123,D127,D131,D135,D139,D143)</f>
        <v>2187110726</v>
      </c>
      <c r="E13" s="95">
        <f t="shared" si="6"/>
        <v>385960717</v>
      </c>
      <c r="F13" s="95">
        <f t="shared" si="7"/>
        <v>0</v>
      </c>
      <c r="G13" s="109">
        <f t="shared" ref="G13:J15" si="11">SUM(G17,G21,G25,G29,G33,G37,G41,G45,G49,G53,G57,G61,G65,G69,G73,G77,G81,G85,G89,G93,G98,G102,G106,G111,G115,G119,G123,G127,G131,G135,G139,G143)</f>
        <v>0</v>
      </c>
      <c r="H13" s="27">
        <f t="shared" si="11"/>
        <v>0</v>
      </c>
      <c r="I13" s="27">
        <f t="shared" si="11"/>
        <v>0</v>
      </c>
      <c r="J13" s="125">
        <f t="shared" si="11"/>
        <v>385960717</v>
      </c>
      <c r="K13" s="129">
        <f>SUM(D13,G13,J13)</f>
        <v>2573071443</v>
      </c>
      <c r="L13" s="141">
        <f t="shared" si="1"/>
        <v>0.84999999978624763</v>
      </c>
      <c r="M13" s="140" t="s">
        <v>88</v>
      </c>
    </row>
    <row r="14" spans="1:24" ht="24" customHeight="1" x14ac:dyDescent="0.35">
      <c r="A14" s="260"/>
      <c r="B14" s="260"/>
      <c r="C14" s="26" t="s">
        <v>86</v>
      </c>
      <c r="D14" s="83">
        <f t="shared" ref="D14:D15" si="12">SUM(D18,D22,D26,D30,D34,D38,D42,D46,D50,D54,D58,D62,D66,D70,D74,D78,D82,D86,D90,D94,D99,D103,D107,D112,D116,D120,D124,D128,D132,D136,D140,D144)</f>
        <v>312444389</v>
      </c>
      <c r="E14" s="95">
        <f t="shared" si="6"/>
        <v>133904739</v>
      </c>
      <c r="F14" s="95">
        <f t="shared" si="7"/>
        <v>0</v>
      </c>
      <c r="G14" s="109">
        <f t="shared" si="11"/>
        <v>0</v>
      </c>
      <c r="H14" s="27">
        <f t="shared" si="11"/>
        <v>0</v>
      </c>
      <c r="I14" s="27">
        <f t="shared" si="11"/>
        <v>0</v>
      </c>
      <c r="J14" s="125">
        <f t="shared" si="11"/>
        <v>133904739</v>
      </c>
      <c r="K14" s="129">
        <f>SUM(D14,G14,J14)</f>
        <v>446349128</v>
      </c>
      <c r="L14" s="141">
        <f t="shared" si="1"/>
        <v>0.69999999865576079</v>
      </c>
      <c r="M14" s="140" t="s">
        <v>88</v>
      </c>
    </row>
    <row r="15" spans="1:24" ht="24" customHeight="1" x14ac:dyDescent="0.35">
      <c r="A15" s="260"/>
      <c r="B15" s="260"/>
      <c r="C15" s="26" t="s">
        <v>2</v>
      </c>
      <c r="D15" s="83">
        <f t="shared" si="12"/>
        <v>156222195</v>
      </c>
      <c r="E15" s="95">
        <f t="shared" si="6"/>
        <v>156222195</v>
      </c>
      <c r="F15" s="95">
        <f t="shared" si="7"/>
        <v>0</v>
      </c>
      <c r="G15" s="109">
        <f t="shared" si="11"/>
        <v>0</v>
      </c>
      <c r="H15" s="27">
        <f t="shared" si="11"/>
        <v>0</v>
      </c>
      <c r="I15" s="27">
        <f t="shared" si="11"/>
        <v>0</v>
      </c>
      <c r="J15" s="125">
        <f t="shared" si="11"/>
        <v>156222195</v>
      </c>
      <c r="K15" s="129">
        <f>SUM(D15,G15,J15)</f>
        <v>312444390</v>
      </c>
      <c r="L15" s="141">
        <f t="shared" si="1"/>
        <v>0.5</v>
      </c>
      <c r="M15" s="140" t="s">
        <v>88</v>
      </c>
    </row>
    <row r="16" spans="1:24" ht="24" customHeight="1" x14ac:dyDescent="0.35">
      <c r="A16" s="261"/>
      <c r="B16" s="261"/>
      <c r="C16" s="28" t="s">
        <v>7</v>
      </c>
      <c r="D16" s="81">
        <f>SUM(D13:D15)</f>
        <v>2655777310</v>
      </c>
      <c r="E16" s="96">
        <f t="shared" si="6"/>
        <v>676087651</v>
      </c>
      <c r="F16" s="96">
        <f t="shared" si="7"/>
        <v>0</v>
      </c>
      <c r="G16" s="110">
        <f t="shared" ref="G16:K16" si="13">SUM(G13:G15)</f>
        <v>0</v>
      </c>
      <c r="H16" s="33">
        <f t="shared" si="13"/>
        <v>0</v>
      </c>
      <c r="I16" s="33">
        <f t="shared" si="13"/>
        <v>0</v>
      </c>
      <c r="J16" s="81">
        <f t="shared" si="13"/>
        <v>676087651</v>
      </c>
      <c r="K16" s="130">
        <f t="shared" si="13"/>
        <v>3331864961</v>
      </c>
      <c r="L16" s="142">
        <f t="shared" si="1"/>
        <v>0.79708431796795143</v>
      </c>
      <c r="M16" s="140" t="s">
        <v>88</v>
      </c>
    </row>
    <row r="17" spans="1:16" s="178" customFormat="1" ht="24" customHeight="1" x14ac:dyDescent="0.35">
      <c r="A17" s="244" t="s">
        <v>45</v>
      </c>
      <c r="B17" s="244" t="s">
        <v>43</v>
      </c>
      <c r="C17" s="36" t="s">
        <v>17</v>
      </c>
      <c r="D17" s="181">
        <f>'Tabela 1'!D17+'Różnica 1 i 2'!D17</f>
        <v>82352941</v>
      </c>
      <c r="E17" s="97">
        <f t="shared" si="6"/>
        <v>0</v>
      </c>
      <c r="F17" s="102">
        <f t="shared" si="7"/>
        <v>0</v>
      </c>
      <c r="G17" s="182">
        <f>'Tabela 1'!G17+'Różnica 1 i 2'!G17</f>
        <v>0</v>
      </c>
      <c r="H17" s="183">
        <f>'Tabela 1'!H17+'Różnica 1 i 2'!H17</f>
        <v>0</v>
      </c>
      <c r="I17" s="183">
        <f>'Tabela 1'!I17+'Różnica 1 i 2'!I17</f>
        <v>0</v>
      </c>
      <c r="J17" s="181">
        <f>'Tabela 1'!J17+'Różnica 1 i 2'!J17</f>
        <v>0</v>
      </c>
      <c r="K17" s="134">
        <f>SUM(D17,E17)</f>
        <v>82352941</v>
      </c>
      <c r="L17" s="143">
        <f t="shared" si="1"/>
        <v>1</v>
      </c>
      <c r="M17" s="177" t="s">
        <v>88</v>
      </c>
      <c r="N17" s="77"/>
      <c r="O17" s="184"/>
    </row>
    <row r="18" spans="1:16" s="178" customFormat="1" ht="24" customHeight="1" x14ac:dyDescent="0.35">
      <c r="A18" s="245"/>
      <c r="B18" s="245"/>
      <c r="C18" s="36" t="s">
        <v>86</v>
      </c>
      <c r="D18" s="181">
        <f>'Tabela 1'!D18+'Różnica 1 i 2'!D18</f>
        <v>11764706</v>
      </c>
      <c r="E18" s="97">
        <f t="shared" si="6"/>
        <v>0</v>
      </c>
      <c r="F18" s="102">
        <f t="shared" si="7"/>
        <v>0</v>
      </c>
      <c r="G18" s="182">
        <f>'Tabela 1'!G18+'Różnica 1 i 2'!G18</f>
        <v>0</v>
      </c>
      <c r="H18" s="183">
        <f>'Tabela 1'!H18+'Różnica 1 i 2'!H18</f>
        <v>0</v>
      </c>
      <c r="I18" s="183">
        <f>'Tabela 1'!I18+'Różnica 1 i 2'!I18</f>
        <v>0</v>
      </c>
      <c r="J18" s="181">
        <f>'Tabela 1'!J18+'Różnica 1 i 2'!J18</f>
        <v>0</v>
      </c>
      <c r="K18" s="134">
        <f t="shared" ref="K18:K81" si="14">SUM(D18,E18)</f>
        <v>11764706</v>
      </c>
      <c r="L18" s="143">
        <f t="shared" si="1"/>
        <v>1</v>
      </c>
      <c r="M18" s="177" t="s">
        <v>88</v>
      </c>
      <c r="N18" s="77"/>
      <c r="O18" s="184"/>
    </row>
    <row r="19" spans="1:16" s="178" customFormat="1" ht="24" customHeight="1" x14ac:dyDescent="0.35">
      <c r="A19" s="245"/>
      <c r="B19" s="245"/>
      <c r="C19" s="36" t="s">
        <v>2</v>
      </c>
      <c r="D19" s="181">
        <f>'Tabela 1'!D19+'Różnica 1 i 2'!D19</f>
        <v>5882353</v>
      </c>
      <c r="E19" s="97">
        <f t="shared" si="6"/>
        <v>0</v>
      </c>
      <c r="F19" s="102">
        <f t="shared" si="7"/>
        <v>0</v>
      </c>
      <c r="G19" s="182">
        <f>'Tabela 1'!G19+'Różnica 1 i 2'!G19</f>
        <v>0</v>
      </c>
      <c r="H19" s="183">
        <f>'Tabela 1'!H19+'Różnica 1 i 2'!H19</f>
        <v>0</v>
      </c>
      <c r="I19" s="183">
        <f>'Tabela 1'!I19+'Różnica 1 i 2'!I19</f>
        <v>0</v>
      </c>
      <c r="J19" s="181">
        <f>'Tabela 1'!J19+'Różnica 1 i 2'!J19</f>
        <v>0</v>
      </c>
      <c r="K19" s="134">
        <f t="shared" si="14"/>
        <v>5882353</v>
      </c>
      <c r="L19" s="143">
        <f t="shared" si="1"/>
        <v>1</v>
      </c>
      <c r="M19" s="177" t="s">
        <v>88</v>
      </c>
      <c r="O19" s="184"/>
    </row>
    <row r="20" spans="1:16" s="178" customFormat="1" ht="24" customHeight="1" x14ac:dyDescent="0.35">
      <c r="A20" s="246"/>
      <c r="B20" s="246"/>
      <c r="C20" s="50" t="s">
        <v>7</v>
      </c>
      <c r="D20" s="82">
        <f>SUM(D17:D19)</f>
        <v>100000000</v>
      </c>
      <c r="E20" s="98">
        <f t="shared" si="6"/>
        <v>0</v>
      </c>
      <c r="F20" s="98">
        <f t="shared" si="7"/>
        <v>0</v>
      </c>
      <c r="G20" s="112">
        <f t="shared" ref="G20:J20" si="15">SUM(G17:G19)</f>
        <v>0</v>
      </c>
      <c r="H20" s="30">
        <f t="shared" si="15"/>
        <v>0</v>
      </c>
      <c r="I20" s="30">
        <f t="shared" si="15"/>
        <v>0</v>
      </c>
      <c r="J20" s="82">
        <f t="shared" si="15"/>
        <v>0</v>
      </c>
      <c r="K20" s="135">
        <f t="shared" si="14"/>
        <v>100000000</v>
      </c>
      <c r="L20" s="144">
        <f t="shared" si="1"/>
        <v>1</v>
      </c>
      <c r="M20" s="177" t="s">
        <v>88</v>
      </c>
      <c r="O20" s="184"/>
    </row>
    <row r="21" spans="1:16" s="178" customFormat="1" ht="24" customHeight="1" x14ac:dyDescent="0.35">
      <c r="A21" s="244" t="s">
        <v>46</v>
      </c>
      <c r="B21" s="244" t="s">
        <v>43</v>
      </c>
      <c r="C21" s="36" t="s">
        <v>17</v>
      </c>
      <c r="D21" s="181">
        <f>'Tabela 1'!D21+'Różnica 1 i 2'!D21</f>
        <v>46941177</v>
      </c>
      <c r="E21" s="97">
        <f t="shared" si="6"/>
        <v>0</v>
      </c>
      <c r="F21" s="102">
        <f t="shared" si="7"/>
        <v>0</v>
      </c>
      <c r="G21" s="182">
        <f>'Tabela 1'!G21+'Różnica 1 i 2'!G21</f>
        <v>0</v>
      </c>
      <c r="H21" s="183">
        <f>'Tabela 1'!H21+'Różnica 1 i 2'!H21</f>
        <v>0</v>
      </c>
      <c r="I21" s="183">
        <f>'Tabela 1'!I21+'Różnica 1 i 2'!I21</f>
        <v>0</v>
      </c>
      <c r="J21" s="181">
        <f>'Tabela 1'!J21+'Różnica 1 i 2'!J21</f>
        <v>0</v>
      </c>
      <c r="K21" s="134">
        <f t="shared" si="14"/>
        <v>46941177</v>
      </c>
      <c r="L21" s="143">
        <f t="shared" si="1"/>
        <v>1</v>
      </c>
      <c r="M21" s="177" t="s">
        <v>88</v>
      </c>
      <c r="O21" s="185"/>
    </row>
    <row r="22" spans="1:16" s="178" customFormat="1" ht="24" customHeight="1" x14ac:dyDescent="0.35">
      <c r="A22" s="245"/>
      <c r="B22" s="245"/>
      <c r="C22" s="36" t="s">
        <v>86</v>
      </c>
      <c r="D22" s="181">
        <f>'Tabela 1'!D22+'Różnica 1 i 2'!D22</f>
        <v>6705882</v>
      </c>
      <c r="E22" s="97">
        <f t="shared" si="6"/>
        <v>0</v>
      </c>
      <c r="F22" s="102">
        <f t="shared" si="7"/>
        <v>0</v>
      </c>
      <c r="G22" s="182">
        <f>'Tabela 1'!G22+'Różnica 1 i 2'!G22</f>
        <v>0</v>
      </c>
      <c r="H22" s="183">
        <f>'Tabela 1'!H22+'Różnica 1 i 2'!H22</f>
        <v>0</v>
      </c>
      <c r="I22" s="183">
        <f>'Tabela 1'!I22+'Różnica 1 i 2'!I22</f>
        <v>0</v>
      </c>
      <c r="J22" s="181">
        <f>'Tabela 1'!J22+'Różnica 1 i 2'!J22</f>
        <v>0</v>
      </c>
      <c r="K22" s="134">
        <f t="shared" si="14"/>
        <v>6705882</v>
      </c>
      <c r="L22" s="143">
        <f t="shared" si="1"/>
        <v>1</v>
      </c>
      <c r="M22" s="177" t="s">
        <v>88</v>
      </c>
    </row>
    <row r="23" spans="1:16" s="178" customFormat="1" ht="24" customHeight="1" x14ac:dyDescent="0.35">
      <c r="A23" s="245"/>
      <c r="B23" s="245"/>
      <c r="C23" s="36" t="s">
        <v>2</v>
      </c>
      <c r="D23" s="181">
        <f>'Tabela 1'!D23+'Różnica 1 i 2'!D23</f>
        <v>3352941</v>
      </c>
      <c r="E23" s="97">
        <f t="shared" si="6"/>
        <v>0</v>
      </c>
      <c r="F23" s="102">
        <f t="shared" si="7"/>
        <v>0</v>
      </c>
      <c r="G23" s="182">
        <f>'Tabela 1'!G23+'Różnica 1 i 2'!G23</f>
        <v>0</v>
      </c>
      <c r="H23" s="183">
        <f>'Tabela 1'!H23+'Różnica 1 i 2'!H23</f>
        <v>0</v>
      </c>
      <c r="I23" s="183">
        <f>'Tabela 1'!I23+'Różnica 1 i 2'!I23</f>
        <v>0</v>
      </c>
      <c r="J23" s="181">
        <f>'Tabela 1'!J23+'Różnica 1 i 2'!J23</f>
        <v>0</v>
      </c>
      <c r="K23" s="134">
        <f t="shared" si="14"/>
        <v>3352941</v>
      </c>
      <c r="L23" s="143">
        <f t="shared" si="1"/>
        <v>1</v>
      </c>
      <c r="M23" s="177" t="s">
        <v>88</v>
      </c>
    </row>
    <row r="24" spans="1:16" s="178" customFormat="1" ht="24" customHeight="1" x14ac:dyDescent="0.35">
      <c r="A24" s="246"/>
      <c r="B24" s="246"/>
      <c r="C24" s="50" t="s">
        <v>7</v>
      </c>
      <c r="D24" s="82">
        <f>SUM(D21:D23)</f>
        <v>57000000</v>
      </c>
      <c r="E24" s="98">
        <f t="shared" si="6"/>
        <v>0</v>
      </c>
      <c r="F24" s="98">
        <f t="shared" si="7"/>
        <v>0</v>
      </c>
      <c r="G24" s="112">
        <f t="shared" ref="G24:I24" si="16">SUM(G21:G23)</f>
        <v>0</v>
      </c>
      <c r="H24" s="30">
        <f t="shared" si="16"/>
        <v>0</v>
      </c>
      <c r="I24" s="30">
        <f t="shared" si="16"/>
        <v>0</v>
      </c>
      <c r="J24" s="82">
        <f>J21+J22+J23</f>
        <v>0</v>
      </c>
      <c r="K24" s="135">
        <f t="shared" si="14"/>
        <v>57000000</v>
      </c>
      <c r="L24" s="144">
        <f t="shared" si="1"/>
        <v>1</v>
      </c>
      <c r="M24" s="177" t="s">
        <v>88</v>
      </c>
    </row>
    <row r="25" spans="1:16" s="178" customFormat="1" ht="24" customHeight="1" x14ac:dyDescent="0.35">
      <c r="A25" s="244" t="s">
        <v>47</v>
      </c>
      <c r="B25" s="244" t="s">
        <v>43</v>
      </c>
      <c r="C25" s="36" t="s">
        <v>17</v>
      </c>
      <c r="D25" s="181">
        <f>'Tabela 1'!D25+'Różnica 1 i 2'!D25</f>
        <v>32941177</v>
      </c>
      <c r="E25" s="97">
        <f t="shared" si="6"/>
        <v>0</v>
      </c>
      <c r="F25" s="102">
        <f t="shared" si="7"/>
        <v>0</v>
      </c>
      <c r="G25" s="182">
        <f>'Tabela 1'!G25+'Różnica 1 i 2'!G25</f>
        <v>0</v>
      </c>
      <c r="H25" s="183">
        <f>'Tabela 1'!H25+'Różnica 1 i 2'!H25</f>
        <v>0</v>
      </c>
      <c r="I25" s="183">
        <f>'Tabela 1'!I25+'Różnica 1 i 2'!I25</f>
        <v>0</v>
      </c>
      <c r="J25" s="181">
        <f>'Tabela 1'!J25+'Różnica 1 i 2'!J25</f>
        <v>0</v>
      </c>
      <c r="K25" s="134">
        <f t="shared" si="14"/>
        <v>32941177</v>
      </c>
      <c r="L25" s="143">
        <f t="shared" si="1"/>
        <v>1</v>
      </c>
      <c r="M25" s="177" t="s">
        <v>88</v>
      </c>
    </row>
    <row r="26" spans="1:16" s="178" customFormat="1" ht="24" customHeight="1" x14ac:dyDescent="0.35">
      <c r="A26" s="245"/>
      <c r="B26" s="245"/>
      <c r="C26" s="36" t="s">
        <v>86</v>
      </c>
      <c r="D26" s="181">
        <f>'Tabela 1'!D26+'Różnica 1 i 2'!D26</f>
        <v>4705882</v>
      </c>
      <c r="E26" s="97">
        <f t="shared" si="6"/>
        <v>0</v>
      </c>
      <c r="F26" s="102">
        <f t="shared" si="7"/>
        <v>0</v>
      </c>
      <c r="G26" s="182">
        <f>'Tabela 1'!G26+'Różnica 1 i 2'!G26</f>
        <v>0</v>
      </c>
      <c r="H26" s="183">
        <f>'Tabela 1'!H26+'Różnica 1 i 2'!H26</f>
        <v>0</v>
      </c>
      <c r="I26" s="183">
        <f>'Tabela 1'!I26+'Różnica 1 i 2'!I26</f>
        <v>0</v>
      </c>
      <c r="J26" s="181">
        <f>'Tabela 1'!J26+'Różnica 1 i 2'!J26</f>
        <v>0</v>
      </c>
      <c r="K26" s="134">
        <f t="shared" si="14"/>
        <v>4705882</v>
      </c>
      <c r="L26" s="143">
        <f t="shared" si="1"/>
        <v>1</v>
      </c>
      <c r="M26" s="177" t="s">
        <v>88</v>
      </c>
    </row>
    <row r="27" spans="1:16" s="178" customFormat="1" ht="24" customHeight="1" x14ac:dyDescent="0.35">
      <c r="A27" s="245"/>
      <c r="B27" s="245"/>
      <c r="C27" s="36" t="s">
        <v>2</v>
      </c>
      <c r="D27" s="181">
        <f>'Tabela 1'!D27+'Różnica 1 i 2'!D27</f>
        <v>2352941</v>
      </c>
      <c r="E27" s="97">
        <f t="shared" si="6"/>
        <v>0</v>
      </c>
      <c r="F27" s="102">
        <f t="shared" si="7"/>
        <v>0</v>
      </c>
      <c r="G27" s="182">
        <f>'Tabela 1'!G27+'Różnica 1 i 2'!G27</f>
        <v>0</v>
      </c>
      <c r="H27" s="183">
        <f>'Tabela 1'!H27+'Różnica 1 i 2'!H27</f>
        <v>0</v>
      </c>
      <c r="I27" s="183">
        <f>'Tabela 1'!I27+'Różnica 1 i 2'!I27</f>
        <v>0</v>
      </c>
      <c r="J27" s="181">
        <f>'Tabela 1'!J27+'Różnica 1 i 2'!J27</f>
        <v>0</v>
      </c>
      <c r="K27" s="134">
        <f t="shared" si="14"/>
        <v>2352941</v>
      </c>
      <c r="L27" s="143">
        <f t="shared" si="1"/>
        <v>1</v>
      </c>
      <c r="M27" s="177" t="s">
        <v>88</v>
      </c>
    </row>
    <row r="28" spans="1:16" s="178" customFormat="1" ht="24" customHeight="1" x14ac:dyDescent="0.35">
      <c r="A28" s="246"/>
      <c r="B28" s="246"/>
      <c r="C28" s="50" t="s">
        <v>7</v>
      </c>
      <c r="D28" s="82">
        <f>SUM(D25:D27)</f>
        <v>40000000</v>
      </c>
      <c r="E28" s="98">
        <f t="shared" si="6"/>
        <v>0</v>
      </c>
      <c r="F28" s="98">
        <f t="shared" si="7"/>
        <v>0</v>
      </c>
      <c r="G28" s="112">
        <f t="shared" ref="G28:I28" si="17">SUM(G25:G27)</f>
        <v>0</v>
      </c>
      <c r="H28" s="30">
        <f t="shared" si="17"/>
        <v>0</v>
      </c>
      <c r="I28" s="30">
        <f t="shared" si="17"/>
        <v>0</v>
      </c>
      <c r="J28" s="82">
        <f>J25+J26+J27</f>
        <v>0</v>
      </c>
      <c r="K28" s="135">
        <f t="shared" si="14"/>
        <v>40000000</v>
      </c>
      <c r="L28" s="144">
        <f t="shared" si="1"/>
        <v>1</v>
      </c>
      <c r="M28" s="177" t="s">
        <v>88</v>
      </c>
    </row>
    <row r="29" spans="1:16" s="178" customFormat="1" ht="24" customHeight="1" x14ac:dyDescent="0.35">
      <c r="A29" s="244" t="s">
        <v>48</v>
      </c>
      <c r="B29" s="244" t="s">
        <v>43</v>
      </c>
      <c r="C29" s="36" t="s">
        <v>17</v>
      </c>
      <c r="D29" s="181">
        <f>'Tabela 1'!D29+'Różnica 1 i 2'!D29</f>
        <v>428235294</v>
      </c>
      <c r="E29" s="97">
        <f t="shared" si="6"/>
        <v>45394550</v>
      </c>
      <c r="F29" s="102">
        <f t="shared" si="7"/>
        <v>0</v>
      </c>
      <c r="G29" s="182">
        <f>'Tabela 1'!G29+'Różnica 1 i 2'!G29</f>
        <v>0</v>
      </c>
      <c r="H29" s="183">
        <f>'Tabela 1'!H29+'Różnica 1 i 2'!H29</f>
        <v>0</v>
      </c>
      <c r="I29" s="183">
        <f>'Tabela 1'!I29+'Różnica 1 i 2'!I29</f>
        <v>0</v>
      </c>
      <c r="J29" s="181">
        <f>'Tabela 1'!J29+'Różnica 1 i 2'!J29</f>
        <v>45394550</v>
      </c>
      <c r="K29" s="134">
        <f t="shared" si="14"/>
        <v>473629844</v>
      </c>
      <c r="L29" s="143">
        <f t="shared" si="1"/>
        <v>0.90415606074012511</v>
      </c>
      <c r="M29" s="177" t="s">
        <v>88</v>
      </c>
      <c r="N29" s="70"/>
      <c r="P29" s="70"/>
    </row>
    <row r="30" spans="1:16" s="178" customFormat="1" ht="24" customHeight="1" x14ac:dyDescent="0.35">
      <c r="A30" s="245"/>
      <c r="B30" s="245"/>
      <c r="C30" s="36" t="s">
        <v>86</v>
      </c>
      <c r="D30" s="181">
        <f>'Tabela 1'!D30+'Różnica 1 i 2'!D30</f>
        <v>61176470</v>
      </c>
      <c r="E30" s="97">
        <f t="shared" si="6"/>
        <v>28409039</v>
      </c>
      <c r="F30" s="102">
        <f t="shared" si="7"/>
        <v>0</v>
      </c>
      <c r="G30" s="182">
        <f>'Tabela 1'!G30+'Różnica 1 i 2'!G30</f>
        <v>0</v>
      </c>
      <c r="H30" s="183">
        <f>'Tabela 1'!H30+'Różnica 1 i 2'!H30</f>
        <v>0</v>
      </c>
      <c r="I30" s="183">
        <f>'Tabela 1'!I30+'Różnica 1 i 2'!I30</f>
        <v>0</v>
      </c>
      <c r="J30" s="181">
        <f>'Tabela 1'!J30+'Różnica 1 i 2'!J30</f>
        <v>28409039</v>
      </c>
      <c r="K30" s="134">
        <f t="shared" si="14"/>
        <v>89585509</v>
      </c>
      <c r="L30" s="143">
        <f t="shared" si="1"/>
        <v>0.68288354537339291</v>
      </c>
      <c r="M30" s="177" t="s">
        <v>88</v>
      </c>
      <c r="N30" s="70"/>
      <c r="P30" s="70"/>
    </row>
    <row r="31" spans="1:16" s="178" customFormat="1" ht="24" customHeight="1" x14ac:dyDescent="0.35">
      <c r="A31" s="245"/>
      <c r="B31" s="245"/>
      <c r="C31" s="36" t="s">
        <v>2</v>
      </c>
      <c r="D31" s="181">
        <f>'Tabela 1'!D31+'Różnica 1 i 2'!D31</f>
        <v>30588236</v>
      </c>
      <c r="E31" s="97">
        <f t="shared" si="6"/>
        <v>36596769</v>
      </c>
      <c r="F31" s="102">
        <f t="shared" si="7"/>
        <v>0</v>
      </c>
      <c r="G31" s="182">
        <f>'Tabela 1'!G31+'Różnica 1 i 2'!G31</f>
        <v>0</v>
      </c>
      <c r="H31" s="183">
        <f>'Tabela 1'!H31+'Różnica 1 i 2'!H31</f>
        <v>0</v>
      </c>
      <c r="I31" s="183">
        <f>'Tabela 1'!I31+'Różnica 1 i 2'!I31</f>
        <v>0</v>
      </c>
      <c r="J31" s="181">
        <f>'Tabela 1'!J31+'Różnica 1 i 2'!J31</f>
        <v>36596769</v>
      </c>
      <c r="K31" s="134">
        <f t="shared" si="14"/>
        <v>67185005</v>
      </c>
      <c r="L31" s="143">
        <f t="shared" si="1"/>
        <v>0.45528367527843455</v>
      </c>
      <c r="M31" s="177" t="s">
        <v>88</v>
      </c>
      <c r="N31" s="70"/>
      <c r="P31" s="70"/>
    </row>
    <row r="32" spans="1:16" s="178" customFormat="1" ht="24" customHeight="1" x14ac:dyDescent="0.35">
      <c r="A32" s="246"/>
      <c r="B32" s="246"/>
      <c r="C32" s="50" t="s">
        <v>7</v>
      </c>
      <c r="D32" s="82">
        <f>SUM(D29:D31)</f>
        <v>520000000</v>
      </c>
      <c r="E32" s="98">
        <f t="shared" si="6"/>
        <v>110400358</v>
      </c>
      <c r="F32" s="98">
        <f t="shared" si="7"/>
        <v>0</v>
      </c>
      <c r="G32" s="112">
        <f t="shared" ref="G32:I32" si="18">SUM(G29:G31)</f>
        <v>0</v>
      </c>
      <c r="H32" s="30">
        <f t="shared" si="18"/>
        <v>0</v>
      </c>
      <c r="I32" s="30">
        <f t="shared" si="18"/>
        <v>0</v>
      </c>
      <c r="J32" s="82">
        <f>SUM(J29:J31)</f>
        <v>110400358</v>
      </c>
      <c r="K32" s="135">
        <f t="shared" si="14"/>
        <v>630400358</v>
      </c>
      <c r="L32" s="144">
        <f t="shared" si="1"/>
        <v>0.82487262800697836</v>
      </c>
      <c r="M32" s="177" t="s">
        <v>88</v>
      </c>
      <c r="N32" s="70"/>
      <c r="O32" s="70"/>
      <c r="P32" s="70"/>
    </row>
    <row r="33" spans="1:14" s="178" customFormat="1" ht="24" customHeight="1" x14ac:dyDescent="0.35">
      <c r="A33" s="244" t="s">
        <v>49</v>
      </c>
      <c r="B33" s="244" t="s">
        <v>43</v>
      </c>
      <c r="C33" s="36" t="s">
        <v>17</v>
      </c>
      <c r="D33" s="181">
        <f>'Tabela 1'!D33+'Różnica 1 i 2'!D33</f>
        <v>27176471</v>
      </c>
      <c r="E33" s="97">
        <f t="shared" si="6"/>
        <v>0</v>
      </c>
      <c r="F33" s="102">
        <f t="shared" si="7"/>
        <v>0</v>
      </c>
      <c r="G33" s="182">
        <f>'Tabela 1'!G33+'Różnica 1 i 2'!G33</f>
        <v>0</v>
      </c>
      <c r="H33" s="183">
        <f>'Tabela 1'!H33+'Różnica 1 i 2'!H33</f>
        <v>0</v>
      </c>
      <c r="I33" s="183">
        <f>'Tabela 1'!I33+'Różnica 1 i 2'!I33</f>
        <v>0</v>
      </c>
      <c r="J33" s="181">
        <f>'Tabela 1'!J33+'Różnica 1 i 2'!J33</f>
        <v>0</v>
      </c>
      <c r="K33" s="134">
        <f t="shared" si="14"/>
        <v>27176471</v>
      </c>
      <c r="L33" s="143">
        <f t="shared" ref="L33:L96" si="19">SUM(D33/K33)</f>
        <v>1</v>
      </c>
      <c r="M33" s="177" t="s">
        <v>88</v>
      </c>
      <c r="N33" s="70"/>
    </row>
    <row r="34" spans="1:14" s="178" customFormat="1" ht="24" customHeight="1" x14ac:dyDescent="0.35">
      <c r="A34" s="245"/>
      <c r="B34" s="245"/>
      <c r="C34" s="36" t="s">
        <v>86</v>
      </c>
      <c r="D34" s="181">
        <f>'Tabela 1'!D34+'Różnica 1 i 2'!D34</f>
        <v>3882353</v>
      </c>
      <c r="E34" s="97">
        <f t="shared" si="6"/>
        <v>0</v>
      </c>
      <c r="F34" s="102">
        <f t="shared" si="7"/>
        <v>0</v>
      </c>
      <c r="G34" s="182">
        <f>'Tabela 1'!G34+'Różnica 1 i 2'!G34</f>
        <v>0</v>
      </c>
      <c r="H34" s="183">
        <f>'Tabela 1'!H34+'Różnica 1 i 2'!H34</f>
        <v>0</v>
      </c>
      <c r="I34" s="183">
        <f>'Tabela 1'!I34+'Różnica 1 i 2'!I34</f>
        <v>0</v>
      </c>
      <c r="J34" s="181">
        <f>'Tabela 1'!J34+'Różnica 1 i 2'!J34</f>
        <v>0</v>
      </c>
      <c r="K34" s="134">
        <f t="shared" si="14"/>
        <v>3882353</v>
      </c>
      <c r="L34" s="143">
        <f t="shared" si="19"/>
        <v>1</v>
      </c>
      <c r="M34" s="177" t="s">
        <v>88</v>
      </c>
      <c r="N34" s="70"/>
    </row>
    <row r="35" spans="1:14" s="178" customFormat="1" ht="24" customHeight="1" x14ac:dyDescent="0.35">
      <c r="A35" s="245"/>
      <c r="B35" s="245"/>
      <c r="C35" s="36" t="s">
        <v>2</v>
      </c>
      <c r="D35" s="181">
        <f>'Tabela 1'!D35+'Różnica 1 i 2'!D35</f>
        <v>1941176</v>
      </c>
      <c r="E35" s="97">
        <f t="shared" si="6"/>
        <v>0</v>
      </c>
      <c r="F35" s="102">
        <f t="shared" si="7"/>
        <v>0</v>
      </c>
      <c r="G35" s="182">
        <f>'Tabela 1'!G35+'Różnica 1 i 2'!G35</f>
        <v>0</v>
      </c>
      <c r="H35" s="183">
        <f>'Tabela 1'!H35+'Różnica 1 i 2'!H35</f>
        <v>0</v>
      </c>
      <c r="I35" s="183">
        <f>'Tabela 1'!I35+'Różnica 1 i 2'!I35</f>
        <v>0</v>
      </c>
      <c r="J35" s="181">
        <f>'Tabela 1'!J35+'Różnica 1 i 2'!J35</f>
        <v>0</v>
      </c>
      <c r="K35" s="134">
        <f t="shared" si="14"/>
        <v>1941176</v>
      </c>
      <c r="L35" s="143">
        <f t="shared" si="19"/>
        <v>1</v>
      </c>
      <c r="M35" s="177" t="s">
        <v>88</v>
      </c>
      <c r="N35" s="70"/>
    </row>
    <row r="36" spans="1:14" s="178" customFormat="1" ht="24" customHeight="1" x14ac:dyDescent="0.35">
      <c r="A36" s="246"/>
      <c r="B36" s="246"/>
      <c r="C36" s="50" t="s">
        <v>7</v>
      </c>
      <c r="D36" s="82">
        <f>SUM(D33:D35)</f>
        <v>33000000</v>
      </c>
      <c r="E36" s="98">
        <f t="shared" si="6"/>
        <v>0</v>
      </c>
      <c r="F36" s="98">
        <f t="shared" si="7"/>
        <v>0</v>
      </c>
      <c r="G36" s="112">
        <f t="shared" ref="G36:J36" si="20">SUM(G33:G35)</f>
        <v>0</v>
      </c>
      <c r="H36" s="30">
        <f t="shared" si="20"/>
        <v>0</v>
      </c>
      <c r="I36" s="30">
        <f t="shared" si="20"/>
        <v>0</v>
      </c>
      <c r="J36" s="82">
        <f t="shared" si="20"/>
        <v>0</v>
      </c>
      <c r="K36" s="135">
        <f t="shared" si="14"/>
        <v>33000000</v>
      </c>
      <c r="L36" s="144">
        <f t="shared" si="19"/>
        <v>1</v>
      </c>
      <c r="M36" s="177" t="s">
        <v>88</v>
      </c>
    </row>
    <row r="37" spans="1:14" s="178" customFormat="1" ht="24" customHeight="1" x14ac:dyDescent="0.35">
      <c r="A37" s="244" t="s">
        <v>50</v>
      </c>
      <c r="B37" s="244" t="s">
        <v>43</v>
      </c>
      <c r="C37" s="36" t="s">
        <v>17</v>
      </c>
      <c r="D37" s="181">
        <f>'Tabela 1'!D37+'Różnica 1 i 2'!D37</f>
        <v>27176471</v>
      </c>
      <c r="E37" s="97">
        <f t="shared" si="6"/>
        <v>0</v>
      </c>
      <c r="F37" s="102">
        <f t="shared" si="7"/>
        <v>0</v>
      </c>
      <c r="G37" s="182">
        <f>'Tabela 1'!G37+'Różnica 1 i 2'!G37</f>
        <v>0</v>
      </c>
      <c r="H37" s="183">
        <f>'Tabela 1'!H37+'Różnica 1 i 2'!H37</f>
        <v>0</v>
      </c>
      <c r="I37" s="183">
        <f>'Tabela 1'!I37+'Różnica 1 i 2'!I37</f>
        <v>0</v>
      </c>
      <c r="J37" s="181">
        <f>'Tabela 1'!J37+'Różnica 1 i 2'!J37</f>
        <v>0</v>
      </c>
      <c r="K37" s="134">
        <f t="shared" si="14"/>
        <v>27176471</v>
      </c>
      <c r="L37" s="143">
        <f t="shared" si="19"/>
        <v>1</v>
      </c>
      <c r="M37" s="177" t="s">
        <v>88</v>
      </c>
    </row>
    <row r="38" spans="1:14" s="178" customFormat="1" ht="24" customHeight="1" x14ac:dyDescent="0.35">
      <c r="A38" s="245"/>
      <c r="B38" s="245"/>
      <c r="C38" s="36" t="s">
        <v>86</v>
      </c>
      <c r="D38" s="181">
        <f>'Tabela 1'!D38+'Różnica 1 i 2'!D38</f>
        <v>3882353</v>
      </c>
      <c r="E38" s="97">
        <f t="shared" si="6"/>
        <v>0</v>
      </c>
      <c r="F38" s="102">
        <f t="shared" si="7"/>
        <v>0</v>
      </c>
      <c r="G38" s="182">
        <f>'Tabela 1'!G38+'Różnica 1 i 2'!G38</f>
        <v>0</v>
      </c>
      <c r="H38" s="183">
        <f>'Tabela 1'!H38+'Różnica 1 i 2'!H38</f>
        <v>0</v>
      </c>
      <c r="I38" s="183">
        <f>'Tabela 1'!I38+'Różnica 1 i 2'!I38</f>
        <v>0</v>
      </c>
      <c r="J38" s="181">
        <f>'Tabela 1'!J38+'Różnica 1 i 2'!J38</f>
        <v>0</v>
      </c>
      <c r="K38" s="134">
        <f t="shared" si="14"/>
        <v>3882353</v>
      </c>
      <c r="L38" s="143">
        <f t="shared" si="19"/>
        <v>1</v>
      </c>
      <c r="M38" s="177" t="s">
        <v>88</v>
      </c>
    </row>
    <row r="39" spans="1:14" s="178" customFormat="1" ht="24" customHeight="1" x14ac:dyDescent="0.35">
      <c r="A39" s="245"/>
      <c r="B39" s="245"/>
      <c r="C39" s="36" t="s">
        <v>2</v>
      </c>
      <c r="D39" s="181">
        <f>'Tabela 1'!D39+'Różnica 1 i 2'!D39</f>
        <v>1941176</v>
      </c>
      <c r="E39" s="97">
        <f t="shared" si="6"/>
        <v>0</v>
      </c>
      <c r="F39" s="102">
        <f t="shared" si="7"/>
        <v>0</v>
      </c>
      <c r="G39" s="182">
        <f>'Tabela 1'!G39+'Różnica 1 i 2'!G39</f>
        <v>0</v>
      </c>
      <c r="H39" s="183">
        <f>'Tabela 1'!H39+'Różnica 1 i 2'!H39</f>
        <v>0</v>
      </c>
      <c r="I39" s="183">
        <f>'Tabela 1'!I39+'Różnica 1 i 2'!I39</f>
        <v>0</v>
      </c>
      <c r="J39" s="181">
        <f>'Tabela 1'!J39+'Różnica 1 i 2'!J39</f>
        <v>0</v>
      </c>
      <c r="K39" s="134">
        <f t="shared" si="14"/>
        <v>1941176</v>
      </c>
      <c r="L39" s="143">
        <f t="shared" si="19"/>
        <v>1</v>
      </c>
      <c r="M39" s="177" t="s">
        <v>88</v>
      </c>
    </row>
    <row r="40" spans="1:14" s="178" customFormat="1" ht="24" customHeight="1" x14ac:dyDescent="0.35">
      <c r="A40" s="246"/>
      <c r="B40" s="246"/>
      <c r="C40" s="50" t="s">
        <v>7</v>
      </c>
      <c r="D40" s="82">
        <f>SUM(D37:D39)</f>
        <v>33000000</v>
      </c>
      <c r="E40" s="98">
        <f t="shared" si="6"/>
        <v>0</v>
      </c>
      <c r="F40" s="98">
        <f t="shared" si="7"/>
        <v>0</v>
      </c>
      <c r="G40" s="112">
        <f t="shared" ref="G40:J40" si="21">SUM(G37:G39)</f>
        <v>0</v>
      </c>
      <c r="H40" s="30">
        <f t="shared" si="21"/>
        <v>0</v>
      </c>
      <c r="I40" s="30">
        <f t="shared" si="21"/>
        <v>0</v>
      </c>
      <c r="J40" s="82">
        <f t="shared" si="21"/>
        <v>0</v>
      </c>
      <c r="K40" s="135">
        <f t="shared" si="14"/>
        <v>33000000</v>
      </c>
      <c r="L40" s="144">
        <f t="shared" si="19"/>
        <v>1</v>
      </c>
      <c r="M40" s="177" t="s">
        <v>88</v>
      </c>
    </row>
    <row r="41" spans="1:14" s="178" customFormat="1" ht="24" customHeight="1" x14ac:dyDescent="0.35">
      <c r="A41" s="244" t="s">
        <v>51</v>
      </c>
      <c r="B41" s="244" t="s">
        <v>43</v>
      </c>
      <c r="C41" s="36" t="s">
        <v>17</v>
      </c>
      <c r="D41" s="181">
        <f>'Tabela 1'!D41+'Różnica 1 i 2'!D41</f>
        <v>18941177</v>
      </c>
      <c r="E41" s="97">
        <f t="shared" si="6"/>
        <v>0</v>
      </c>
      <c r="F41" s="102">
        <f t="shared" si="7"/>
        <v>0</v>
      </c>
      <c r="G41" s="182">
        <f>'Tabela 1'!G41+'Różnica 1 i 2'!G41</f>
        <v>0</v>
      </c>
      <c r="H41" s="183">
        <f>'Tabela 1'!H41+'Różnica 1 i 2'!H41</f>
        <v>0</v>
      </c>
      <c r="I41" s="183">
        <f>'Tabela 1'!I41+'Różnica 1 i 2'!I41</f>
        <v>0</v>
      </c>
      <c r="J41" s="181">
        <f>'Tabela 1'!J41+'Różnica 1 i 2'!J41</f>
        <v>0</v>
      </c>
      <c r="K41" s="134">
        <f t="shared" si="14"/>
        <v>18941177</v>
      </c>
      <c r="L41" s="143">
        <f t="shared" si="19"/>
        <v>1</v>
      </c>
      <c r="M41" s="177" t="s">
        <v>88</v>
      </c>
    </row>
    <row r="42" spans="1:14" s="178" customFormat="1" ht="24" customHeight="1" x14ac:dyDescent="0.35">
      <c r="A42" s="245"/>
      <c r="B42" s="245"/>
      <c r="C42" s="36" t="s">
        <v>86</v>
      </c>
      <c r="D42" s="181">
        <f>'Tabela 1'!D42+'Różnica 1 i 2'!D42</f>
        <v>2705882</v>
      </c>
      <c r="E42" s="97">
        <f t="shared" si="6"/>
        <v>0</v>
      </c>
      <c r="F42" s="102">
        <f t="shared" si="7"/>
        <v>0</v>
      </c>
      <c r="G42" s="182">
        <f>'Tabela 1'!G42+'Różnica 1 i 2'!G42</f>
        <v>0</v>
      </c>
      <c r="H42" s="183">
        <f>'Tabela 1'!H42+'Różnica 1 i 2'!H42</f>
        <v>0</v>
      </c>
      <c r="I42" s="183">
        <f>'Tabela 1'!I42+'Różnica 1 i 2'!I42</f>
        <v>0</v>
      </c>
      <c r="J42" s="181">
        <f>'Tabela 1'!J42+'Różnica 1 i 2'!J42</f>
        <v>0</v>
      </c>
      <c r="K42" s="134">
        <f t="shared" si="14"/>
        <v>2705882</v>
      </c>
      <c r="L42" s="143">
        <f t="shared" si="19"/>
        <v>1</v>
      </c>
      <c r="M42" s="177" t="s">
        <v>88</v>
      </c>
    </row>
    <row r="43" spans="1:14" s="178" customFormat="1" ht="24" customHeight="1" x14ac:dyDescent="0.35">
      <c r="A43" s="245"/>
      <c r="B43" s="245"/>
      <c r="C43" s="36" t="s">
        <v>2</v>
      </c>
      <c r="D43" s="181">
        <f>'Tabela 1'!D43+'Różnica 1 i 2'!D43</f>
        <v>1352941</v>
      </c>
      <c r="E43" s="97">
        <f t="shared" si="6"/>
        <v>0</v>
      </c>
      <c r="F43" s="102">
        <f t="shared" si="7"/>
        <v>0</v>
      </c>
      <c r="G43" s="182">
        <f>'Tabela 1'!G43+'Różnica 1 i 2'!G43</f>
        <v>0</v>
      </c>
      <c r="H43" s="183">
        <f>'Tabela 1'!H43+'Różnica 1 i 2'!H43</f>
        <v>0</v>
      </c>
      <c r="I43" s="183">
        <f>'Tabela 1'!I43+'Różnica 1 i 2'!I43</f>
        <v>0</v>
      </c>
      <c r="J43" s="181">
        <f>'Tabela 1'!J43+'Różnica 1 i 2'!J43</f>
        <v>0</v>
      </c>
      <c r="K43" s="134">
        <f t="shared" si="14"/>
        <v>1352941</v>
      </c>
      <c r="L43" s="143">
        <f t="shared" si="19"/>
        <v>1</v>
      </c>
      <c r="M43" s="177" t="s">
        <v>88</v>
      </c>
    </row>
    <row r="44" spans="1:14" s="178" customFormat="1" ht="24" customHeight="1" x14ac:dyDescent="0.35">
      <c r="A44" s="246"/>
      <c r="B44" s="246"/>
      <c r="C44" s="50" t="s">
        <v>7</v>
      </c>
      <c r="D44" s="82">
        <f>SUM(D41:D43)</f>
        <v>23000000</v>
      </c>
      <c r="E44" s="98">
        <f t="shared" si="6"/>
        <v>0</v>
      </c>
      <c r="F44" s="98">
        <f t="shared" si="7"/>
        <v>0</v>
      </c>
      <c r="G44" s="112">
        <f t="shared" ref="G44:J44" si="22">SUM(G41:G43)</f>
        <v>0</v>
      </c>
      <c r="H44" s="30">
        <f t="shared" si="22"/>
        <v>0</v>
      </c>
      <c r="I44" s="30">
        <f t="shared" si="22"/>
        <v>0</v>
      </c>
      <c r="J44" s="82">
        <f t="shared" si="22"/>
        <v>0</v>
      </c>
      <c r="K44" s="135">
        <f t="shared" si="14"/>
        <v>23000000</v>
      </c>
      <c r="L44" s="144">
        <f t="shared" si="19"/>
        <v>1</v>
      </c>
      <c r="M44" s="177" t="s">
        <v>88</v>
      </c>
    </row>
    <row r="45" spans="1:14" s="178" customFormat="1" ht="24" customHeight="1" x14ac:dyDescent="0.35">
      <c r="A45" s="244" t="s">
        <v>52</v>
      </c>
      <c r="B45" s="244" t="s">
        <v>43</v>
      </c>
      <c r="C45" s="36" t="s">
        <v>17</v>
      </c>
      <c r="D45" s="181">
        <f>'Tabela 1'!D45+'Różnica 1 i 2'!D45</f>
        <v>82352941</v>
      </c>
      <c r="E45" s="97">
        <f t="shared" si="6"/>
        <v>12156320</v>
      </c>
      <c r="F45" s="102">
        <f t="shared" si="7"/>
        <v>0</v>
      </c>
      <c r="G45" s="182">
        <f>'Tabela 1'!G45+'Różnica 1 i 2'!G45</f>
        <v>0</v>
      </c>
      <c r="H45" s="183">
        <f>'Tabela 1'!H45+'Różnica 1 i 2'!H45</f>
        <v>0</v>
      </c>
      <c r="I45" s="183">
        <f>'Tabela 1'!I45+'Różnica 1 i 2'!I45</f>
        <v>0</v>
      </c>
      <c r="J45" s="181">
        <f>'Tabela 1'!J45+'Różnica 1 i 2'!J45</f>
        <v>12156320</v>
      </c>
      <c r="K45" s="134">
        <f t="shared" si="14"/>
        <v>94509261</v>
      </c>
      <c r="L45" s="143">
        <f t="shared" si="19"/>
        <v>0.871374298440446</v>
      </c>
      <c r="M45" s="177" t="s">
        <v>88</v>
      </c>
      <c r="N45" s="70"/>
    </row>
    <row r="46" spans="1:14" s="178" customFormat="1" ht="24" customHeight="1" x14ac:dyDescent="0.35">
      <c r="A46" s="245"/>
      <c r="B46" s="245"/>
      <c r="C46" s="36" t="s">
        <v>86</v>
      </c>
      <c r="D46" s="181">
        <f>'Tabela 1'!D46+'Różnica 1 i 2'!D46</f>
        <v>11764706</v>
      </c>
      <c r="E46" s="97">
        <f t="shared" si="6"/>
        <v>5888224</v>
      </c>
      <c r="F46" s="102">
        <f t="shared" si="7"/>
        <v>0</v>
      </c>
      <c r="G46" s="182">
        <f>'Tabela 1'!G46+'Różnica 1 i 2'!G46</f>
        <v>0</v>
      </c>
      <c r="H46" s="183">
        <f>'Tabela 1'!H46+'Różnica 1 i 2'!H46</f>
        <v>0</v>
      </c>
      <c r="I46" s="183">
        <f>'Tabela 1'!I46+'Różnica 1 i 2'!I46</f>
        <v>0</v>
      </c>
      <c r="J46" s="181">
        <f>'Tabela 1'!J46+'Różnica 1 i 2'!J46</f>
        <v>5888224</v>
      </c>
      <c r="K46" s="134">
        <f t="shared" si="14"/>
        <v>17652930</v>
      </c>
      <c r="L46" s="143">
        <f t="shared" si="19"/>
        <v>0.66644494709943336</v>
      </c>
      <c r="M46" s="177" t="s">
        <v>88</v>
      </c>
      <c r="N46" s="70"/>
    </row>
    <row r="47" spans="1:14" s="178" customFormat="1" ht="24" customHeight="1" x14ac:dyDescent="0.35">
      <c r="A47" s="245"/>
      <c r="B47" s="245"/>
      <c r="C47" s="36" t="s">
        <v>2</v>
      </c>
      <c r="D47" s="181">
        <f>'Tabela 1'!D47+'Różnica 1 i 2'!D47</f>
        <v>5882353</v>
      </c>
      <c r="E47" s="97">
        <f t="shared" si="6"/>
        <v>6955456</v>
      </c>
      <c r="F47" s="102">
        <f t="shared" si="7"/>
        <v>0</v>
      </c>
      <c r="G47" s="182">
        <f>'Tabela 1'!G47+'Różnica 1 i 2'!G47</f>
        <v>0</v>
      </c>
      <c r="H47" s="183">
        <f>'Tabela 1'!H47+'Różnica 1 i 2'!H47</f>
        <v>0</v>
      </c>
      <c r="I47" s="183">
        <f>'Tabela 1'!I47+'Różnica 1 i 2'!I47</f>
        <v>0</v>
      </c>
      <c r="J47" s="181">
        <f>'Tabela 1'!J47+'Różnica 1 i 2'!J47</f>
        <v>6955456</v>
      </c>
      <c r="K47" s="134">
        <f t="shared" si="14"/>
        <v>12837809</v>
      </c>
      <c r="L47" s="143">
        <f t="shared" si="19"/>
        <v>0.45820536822132185</v>
      </c>
      <c r="M47" s="177" t="s">
        <v>88</v>
      </c>
      <c r="N47" s="70"/>
    </row>
    <row r="48" spans="1:14" s="178" customFormat="1" ht="24" customHeight="1" x14ac:dyDescent="0.35">
      <c r="A48" s="246"/>
      <c r="B48" s="246"/>
      <c r="C48" s="50" t="s">
        <v>7</v>
      </c>
      <c r="D48" s="82">
        <f>SUM(D45:D47)</f>
        <v>100000000</v>
      </c>
      <c r="E48" s="98">
        <f t="shared" si="6"/>
        <v>25000000</v>
      </c>
      <c r="F48" s="98">
        <f t="shared" si="7"/>
        <v>0</v>
      </c>
      <c r="G48" s="112">
        <f>G45+G46+G47</f>
        <v>0</v>
      </c>
      <c r="H48" s="30">
        <f t="shared" ref="H48:I48" si="23">H45+H46+H47</f>
        <v>0</v>
      </c>
      <c r="I48" s="30">
        <f t="shared" si="23"/>
        <v>0</v>
      </c>
      <c r="J48" s="82">
        <f>SUM(J45:J47)</f>
        <v>25000000</v>
      </c>
      <c r="K48" s="135">
        <f t="shared" si="14"/>
        <v>125000000</v>
      </c>
      <c r="L48" s="144">
        <f t="shared" si="19"/>
        <v>0.8</v>
      </c>
      <c r="M48" s="177" t="s">
        <v>88</v>
      </c>
      <c r="N48" s="70"/>
    </row>
    <row r="49" spans="1:17" s="178" customFormat="1" ht="24" customHeight="1" x14ac:dyDescent="0.35">
      <c r="A49" s="250" t="s">
        <v>53</v>
      </c>
      <c r="B49" s="244" t="s">
        <v>43</v>
      </c>
      <c r="C49" s="36" t="s">
        <v>17</v>
      </c>
      <c r="D49" s="181">
        <f>'Tabela 1'!D49+'Różnica 1 i 2'!D49</f>
        <v>24705882</v>
      </c>
      <c r="E49" s="97">
        <f t="shared" si="6"/>
        <v>9757785</v>
      </c>
      <c r="F49" s="102">
        <f t="shared" si="7"/>
        <v>0</v>
      </c>
      <c r="G49" s="182">
        <f>'Tabela 1'!G49+'Różnica 1 i 2'!G49</f>
        <v>0</v>
      </c>
      <c r="H49" s="183">
        <f>'Tabela 1'!H49+'Różnica 1 i 2'!H49</f>
        <v>0</v>
      </c>
      <c r="I49" s="183">
        <f>'Tabela 1'!I49+'Różnica 1 i 2'!I49</f>
        <v>0</v>
      </c>
      <c r="J49" s="181">
        <f>'Tabela 1'!J49+'Różnica 1 i 2'!J49</f>
        <v>9757785</v>
      </c>
      <c r="K49" s="134">
        <f t="shared" si="14"/>
        <v>34463667</v>
      </c>
      <c r="L49" s="143">
        <f t="shared" si="19"/>
        <v>0.71686747669654538</v>
      </c>
      <c r="M49" s="177" t="s">
        <v>88</v>
      </c>
      <c r="N49" s="70"/>
    </row>
    <row r="50" spans="1:17" s="178" customFormat="1" ht="24" customHeight="1" x14ac:dyDescent="0.35">
      <c r="A50" s="251"/>
      <c r="B50" s="245"/>
      <c r="C50" s="36" t="s">
        <v>86</v>
      </c>
      <c r="D50" s="181">
        <f>'Tabela 1'!D50+'Różnica 1 i 2'!D50</f>
        <v>3529412</v>
      </c>
      <c r="E50" s="97">
        <f t="shared" si="6"/>
        <v>1393970</v>
      </c>
      <c r="F50" s="102">
        <f t="shared" si="7"/>
        <v>0</v>
      </c>
      <c r="G50" s="182">
        <f>'Tabela 1'!G50+'Różnica 1 i 2'!G50</f>
        <v>0</v>
      </c>
      <c r="H50" s="183">
        <f>'Tabela 1'!H50+'Różnica 1 i 2'!H50</f>
        <v>0</v>
      </c>
      <c r="I50" s="183">
        <f>'Tabela 1'!I50+'Różnica 1 i 2'!I50</f>
        <v>0</v>
      </c>
      <c r="J50" s="181">
        <f>'Tabela 1'!J50+'Różnica 1 i 2'!J50</f>
        <v>1393970</v>
      </c>
      <c r="K50" s="134">
        <f t="shared" si="14"/>
        <v>4923382</v>
      </c>
      <c r="L50" s="143">
        <f t="shared" si="19"/>
        <v>0.71686738912398018</v>
      </c>
      <c r="M50" s="177" t="s">
        <v>88</v>
      </c>
    </row>
    <row r="51" spans="1:17" s="178" customFormat="1" ht="24" customHeight="1" x14ac:dyDescent="0.35">
      <c r="A51" s="251"/>
      <c r="B51" s="245"/>
      <c r="C51" s="36" t="s">
        <v>2</v>
      </c>
      <c r="D51" s="181">
        <f>'Tabela 1'!D51+'Różnica 1 i 2'!D51</f>
        <v>1764706</v>
      </c>
      <c r="E51" s="97">
        <f t="shared" si="6"/>
        <v>1705388</v>
      </c>
      <c r="F51" s="102">
        <f t="shared" si="7"/>
        <v>0</v>
      </c>
      <c r="G51" s="182">
        <f>'Tabela 1'!G51+'Różnica 1 i 2'!G51</f>
        <v>0</v>
      </c>
      <c r="H51" s="183">
        <f>'Tabela 1'!H51+'Różnica 1 i 2'!H51</f>
        <v>0</v>
      </c>
      <c r="I51" s="183">
        <f>'Tabela 1'!I51+'Różnica 1 i 2'!I51</f>
        <v>0</v>
      </c>
      <c r="J51" s="181">
        <f>'Tabela 1'!J51+'Różnica 1 i 2'!J51</f>
        <v>1705388</v>
      </c>
      <c r="K51" s="134">
        <f t="shared" si="14"/>
        <v>3470094</v>
      </c>
      <c r="L51" s="143">
        <f t="shared" si="19"/>
        <v>0.50854703071444174</v>
      </c>
      <c r="M51" s="177" t="s">
        <v>88</v>
      </c>
    </row>
    <row r="52" spans="1:17" s="178" customFormat="1" ht="24" customHeight="1" x14ac:dyDescent="0.35">
      <c r="A52" s="252"/>
      <c r="B52" s="246"/>
      <c r="C52" s="50" t="s">
        <v>7</v>
      </c>
      <c r="D52" s="82">
        <f>SUM(D49:D51)</f>
        <v>30000000</v>
      </c>
      <c r="E52" s="98">
        <f t="shared" si="6"/>
        <v>12857143</v>
      </c>
      <c r="F52" s="98">
        <f t="shared" si="7"/>
        <v>0</v>
      </c>
      <c r="G52" s="112">
        <f t="shared" ref="G52:J52" si="24">SUM(G49:G51)</f>
        <v>0</v>
      </c>
      <c r="H52" s="30">
        <f t="shared" si="24"/>
        <v>0</v>
      </c>
      <c r="I52" s="30">
        <f t="shared" si="24"/>
        <v>0</v>
      </c>
      <c r="J52" s="82">
        <f t="shared" si="24"/>
        <v>12857143</v>
      </c>
      <c r="K52" s="135">
        <f t="shared" si="14"/>
        <v>42857143</v>
      </c>
      <c r="L52" s="144">
        <f t="shared" si="19"/>
        <v>0.69999999766666665</v>
      </c>
      <c r="M52" s="177" t="s">
        <v>88</v>
      </c>
    </row>
    <row r="53" spans="1:17" s="178" customFormat="1" ht="24" customHeight="1" x14ac:dyDescent="0.35">
      <c r="A53" s="250" t="s">
        <v>54</v>
      </c>
      <c r="B53" s="244" t="s">
        <v>43</v>
      </c>
      <c r="C53" s="36" t="s">
        <v>17</v>
      </c>
      <c r="D53" s="181">
        <f>'Tabela 1'!D53+'Różnica 1 i 2'!D53</f>
        <v>109776471</v>
      </c>
      <c r="E53" s="97">
        <f t="shared" si="6"/>
        <v>21668330</v>
      </c>
      <c r="F53" s="102">
        <f t="shared" si="7"/>
        <v>0</v>
      </c>
      <c r="G53" s="182">
        <f>'Tabela 1'!G53+'Różnica 1 i 2'!G53</f>
        <v>0</v>
      </c>
      <c r="H53" s="183">
        <f>'Tabela 1'!H53+'Różnica 1 i 2'!H53</f>
        <v>0</v>
      </c>
      <c r="I53" s="183">
        <f>'Tabela 1'!I53+'Różnica 1 i 2'!I53</f>
        <v>0</v>
      </c>
      <c r="J53" s="181">
        <v>21668330</v>
      </c>
      <c r="K53" s="134">
        <f t="shared" si="14"/>
        <v>131444801</v>
      </c>
      <c r="L53" s="143">
        <f t="shared" si="19"/>
        <v>0.83515262806019996</v>
      </c>
      <c r="M53" s="177" t="s">
        <v>88</v>
      </c>
      <c r="N53" s="70">
        <v>3372277</v>
      </c>
      <c r="O53" s="70">
        <f>SUM(J53+N53)</f>
        <v>25040607</v>
      </c>
      <c r="P53" s="70">
        <v>21668330</v>
      </c>
    </row>
    <row r="54" spans="1:17" s="178" customFormat="1" ht="24" customHeight="1" x14ac:dyDescent="0.35">
      <c r="A54" s="251"/>
      <c r="B54" s="245"/>
      <c r="C54" s="36" t="s">
        <v>86</v>
      </c>
      <c r="D54" s="181">
        <f>'Tabela 1'!D54+'Różnica 1 i 2'!D54</f>
        <v>15682353</v>
      </c>
      <c r="E54" s="97">
        <f t="shared" si="6"/>
        <v>9817670</v>
      </c>
      <c r="F54" s="102">
        <f t="shared" si="7"/>
        <v>0</v>
      </c>
      <c r="G54" s="182">
        <f>'Tabela 1'!G54+'Różnica 1 i 2'!G54</f>
        <v>0</v>
      </c>
      <c r="H54" s="183">
        <f>'Tabela 1'!H54+'Różnica 1 i 2'!H54</f>
        <v>0</v>
      </c>
      <c r="I54" s="183">
        <f>'Tabela 1'!I54+'Różnica 1 i 2'!I54</f>
        <v>0</v>
      </c>
      <c r="J54" s="181">
        <v>9817670</v>
      </c>
      <c r="K54" s="134">
        <f t="shared" si="14"/>
        <v>25500023</v>
      </c>
      <c r="L54" s="143">
        <f t="shared" si="19"/>
        <v>0.61499368059393511</v>
      </c>
      <c r="M54" s="177" t="s">
        <v>88</v>
      </c>
      <c r="N54" s="70"/>
      <c r="O54" s="70"/>
      <c r="P54" s="70"/>
    </row>
    <row r="55" spans="1:17" s="178" customFormat="1" ht="24" customHeight="1" x14ac:dyDescent="0.35">
      <c r="A55" s="251"/>
      <c r="B55" s="245"/>
      <c r="C55" s="36" t="s">
        <v>2</v>
      </c>
      <c r="D55" s="181">
        <f>'Tabela 1'!D55+'Różnica 1 i 2'!D55</f>
        <v>7841176</v>
      </c>
      <c r="E55" s="97">
        <f t="shared" si="6"/>
        <v>11570180</v>
      </c>
      <c r="F55" s="102">
        <f t="shared" si="7"/>
        <v>0</v>
      </c>
      <c r="G55" s="182">
        <f>'Tabela 1'!G55+'Różnica 1 i 2'!G55</f>
        <v>0</v>
      </c>
      <c r="H55" s="183">
        <f>'Tabela 1'!H55+'Różnica 1 i 2'!H55</f>
        <v>0</v>
      </c>
      <c r="I55" s="183">
        <f>'Tabela 1'!I55+'Różnica 1 i 2'!I55</f>
        <v>0</v>
      </c>
      <c r="J55" s="181">
        <v>11570180</v>
      </c>
      <c r="K55" s="134">
        <f t="shared" si="14"/>
        <v>19411356</v>
      </c>
      <c r="L55" s="143">
        <f t="shared" si="19"/>
        <v>0.40394787463585746</v>
      </c>
      <c r="M55" s="177" t="s">
        <v>88</v>
      </c>
      <c r="N55" s="70"/>
      <c r="O55" s="70"/>
      <c r="P55" s="70"/>
    </row>
    <row r="56" spans="1:17" s="178" customFormat="1" ht="24" customHeight="1" x14ac:dyDescent="0.35">
      <c r="A56" s="252"/>
      <c r="B56" s="246"/>
      <c r="C56" s="50" t="s">
        <v>7</v>
      </c>
      <c r="D56" s="82">
        <f>SUM(D53:D55)</f>
        <v>133300000</v>
      </c>
      <c r="E56" s="98">
        <f t="shared" si="6"/>
        <v>43056180</v>
      </c>
      <c r="F56" s="98">
        <f t="shared" si="7"/>
        <v>0</v>
      </c>
      <c r="G56" s="112">
        <f t="shared" ref="G56:J56" si="25">SUM(G53:G55)</f>
        <v>0</v>
      </c>
      <c r="H56" s="30">
        <f t="shared" si="25"/>
        <v>0</v>
      </c>
      <c r="I56" s="30">
        <f t="shared" si="25"/>
        <v>0</v>
      </c>
      <c r="J56" s="82">
        <f t="shared" si="25"/>
        <v>43056180</v>
      </c>
      <c r="K56" s="135">
        <f t="shared" si="14"/>
        <v>176356180</v>
      </c>
      <c r="L56" s="144">
        <f t="shared" si="19"/>
        <v>0.75585669864248595</v>
      </c>
      <c r="M56" s="177" t="s">
        <v>88</v>
      </c>
      <c r="N56" s="70"/>
      <c r="O56" s="70"/>
      <c r="P56" s="70"/>
    </row>
    <row r="57" spans="1:17" s="178" customFormat="1" ht="24" customHeight="1" x14ac:dyDescent="0.35">
      <c r="A57" s="250" t="s">
        <v>55</v>
      </c>
      <c r="B57" s="244" t="s">
        <v>43</v>
      </c>
      <c r="C57" s="36" t="s">
        <v>17</v>
      </c>
      <c r="D57" s="181">
        <f>'Tabela 1'!D57+'Różnica 1 i 2'!D57</f>
        <v>16470588</v>
      </c>
      <c r="E57" s="97">
        <f t="shared" si="6"/>
        <v>10927760</v>
      </c>
      <c r="F57" s="102">
        <f t="shared" si="7"/>
        <v>0</v>
      </c>
      <c r="G57" s="182">
        <f>'Tabela 1'!G57+'Różnica 1 i 2'!G57</f>
        <v>0</v>
      </c>
      <c r="H57" s="183">
        <f>'Tabela 1'!H57+'Różnica 1 i 2'!H57</f>
        <v>0</v>
      </c>
      <c r="I57" s="183">
        <f>'Tabela 1'!I57+'Różnica 1 i 2'!I57</f>
        <v>0</v>
      </c>
      <c r="J57" s="181">
        <f>'Tabela 1'!J57+'Różnica 1 i 2'!J57</f>
        <v>10927760</v>
      </c>
      <c r="K57" s="134">
        <f t="shared" si="14"/>
        <v>27398348</v>
      </c>
      <c r="L57" s="143">
        <f t="shared" si="19"/>
        <v>0.60115259503967178</v>
      </c>
      <c r="M57" s="177" t="s">
        <v>88</v>
      </c>
      <c r="N57" s="70"/>
      <c r="O57" s="70"/>
      <c r="P57" s="70"/>
    </row>
    <row r="58" spans="1:17" s="178" customFormat="1" ht="24" customHeight="1" x14ac:dyDescent="0.35">
      <c r="A58" s="251"/>
      <c r="B58" s="245"/>
      <c r="C58" s="36" t="s">
        <v>86</v>
      </c>
      <c r="D58" s="181">
        <f>'Tabela 1'!D58+'Różnica 1 i 2'!D58</f>
        <v>2352941</v>
      </c>
      <c r="E58" s="97">
        <f t="shared" si="6"/>
        <v>2154287</v>
      </c>
      <c r="F58" s="102">
        <f t="shared" si="7"/>
        <v>0</v>
      </c>
      <c r="G58" s="182">
        <f>'Tabela 1'!G58+'Różnica 1 i 2'!G58</f>
        <v>0</v>
      </c>
      <c r="H58" s="183">
        <f>'Tabela 1'!H58+'Różnica 1 i 2'!H58</f>
        <v>0</v>
      </c>
      <c r="I58" s="183">
        <f>'Tabela 1'!I58+'Różnica 1 i 2'!I58</f>
        <v>0</v>
      </c>
      <c r="J58" s="181">
        <f>'Tabela 1'!J58+'Różnica 1 i 2'!J58</f>
        <v>2154287</v>
      </c>
      <c r="K58" s="134">
        <f t="shared" si="14"/>
        <v>4507228</v>
      </c>
      <c r="L58" s="143">
        <f t="shared" si="19"/>
        <v>0.52203726991401367</v>
      </c>
      <c r="M58" s="177" t="s">
        <v>88</v>
      </c>
      <c r="N58" s="70"/>
      <c r="O58" s="70"/>
      <c r="P58" s="70"/>
      <c r="Q58" s="70"/>
    </row>
    <row r="59" spans="1:17" s="178" customFormat="1" ht="24" customHeight="1" x14ac:dyDescent="0.35">
      <c r="A59" s="251"/>
      <c r="B59" s="245"/>
      <c r="C59" s="36" t="s">
        <v>2</v>
      </c>
      <c r="D59" s="181">
        <f>'Tabela 1'!D59+'Różnica 1 i 2'!D59</f>
        <v>1176471</v>
      </c>
      <c r="E59" s="97">
        <f t="shared" si="6"/>
        <v>1749413</v>
      </c>
      <c r="F59" s="102">
        <f t="shared" si="7"/>
        <v>0</v>
      </c>
      <c r="G59" s="182">
        <f>'Tabela 1'!G59+'Różnica 1 i 2'!G59</f>
        <v>0</v>
      </c>
      <c r="H59" s="183">
        <f>'Tabela 1'!H59+'Różnica 1 i 2'!H59</f>
        <v>0</v>
      </c>
      <c r="I59" s="183">
        <f>'Tabela 1'!I59+'Różnica 1 i 2'!I59</f>
        <v>0</v>
      </c>
      <c r="J59" s="181">
        <f>'Tabela 1'!J59+'Różnica 1 i 2'!J59</f>
        <v>1749413</v>
      </c>
      <c r="K59" s="134">
        <f t="shared" si="14"/>
        <v>2925884</v>
      </c>
      <c r="L59" s="143">
        <f t="shared" si="19"/>
        <v>0.4020907869211493</v>
      </c>
      <c r="M59" s="177" t="s">
        <v>88</v>
      </c>
      <c r="N59" s="70"/>
      <c r="O59" s="70"/>
      <c r="P59" s="70"/>
      <c r="Q59" s="70"/>
    </row>
    <row r="60" spans="1:17" s="178" customFormat="1" ht="24" customHeight="1" x14ac:dyDescent="0.35">
      <c r="A60" s="252"/>
      <c r="B60" s="246"/>
      <c r="C60" s="50" t="s">
        <v>7</v>
      </c>
      <c r="D60" s="82">
        <f>SUM(D57:D59)</f>
        <v>20000000</v>
      </c>
      <c r="E60" s="98">
        <f t="shared" si="6"/>
        <v>14831460</v>
      </c>
      <c r="F60" s="98">
        <f t="shared" si="7"/>
        <v>0</v>
      </c>
      <c r="G60" s="112">
        <f t="shared" ref="G60:J60" si="26">SUM(G57:G59)</f>
        <v>0</v>
      </c>
      <c r="H60" s="30">
        <f t="shared" si="26"/>
        <v>0</v>
      </c>
      <c r="I60" s="30">
        <f t="shared" si="26"/>
        <v>0</v>
      </c>
      <c r="J60" s="82">
        <f t="shared" si="26"/>
        <v>14831460</v>
      </c>
      <c r="K60" s="135">
        <f t="shared" si="14"/>
        <v>34831460</v>
      </c>
      <c r="L60" s="144">
        <f t="shared" si="19"/>
        <v>0.57419355950052053</v>
      </c>
      <c r="M60" s="177" t="s">
        <v>88</v>
      </c>
      <c r="N60" s="70"/>
      <c r="O60" s="70"/>
      <c r="P60" s="70"/>
      <c r="Q60" s="70"/>
    </row>
    <row r="61" spans="1:17" s="178" customFormat="1" ht="24" customHeight="1" x14ac:dyDescent="0.35">
      <c r="A61" s="244" t="s">
        <v>56</v>
      </c>
      <c r="B61" s="244" t="s">
        <v>43</v>
      </c>
      <c r="C61" s="36" t="s">
        <v>17</v>
      </c>
      <c r="D61" s="181">
        <f>'Tabela 1'!D61+'Różnica 1 i 2'!D61</f>
        <v>24705882</v>
      </c>
      <c r="E61" s="97">
        <f t="shared" si="6"/>
        <v>0</v>
      </c>
      <c r="F61" s="102">
        <f t="shared" si="7"/>
        <v>0</v>
      </c>
      <c r="G61" s="182">
        <f>'Tabela 1'!G61+'Różnica 1 i 2'!G61</f>
        <v>0</v>
      </c>
      <c r="H61" s="183">
        <f>'Tabela 1'!H61+'Różnica 1 i 2'!H61</f>
        <v>0</v>
      </c>
      <c r="I61" s="183">
        <f>'Tabela 1'!I61+'Różnica 1 i 2'!I61</f>
        <v>0</v>
      </c>
      <c r="J61" s="181">
        <f>'Tabela 1'!J61+'Różnica 1 i 2'!J61</f>
        <v>0</v>
      </c>
      <c r="K61" s="134">
        <f t="shared" si="14"/>
        <v>24705882</v>
      </c>
      <c r="L61" s="143">
        <f t="shared" si="19"/>
        <v>1</v>
      </c>
      <c r="M61" s="177" t="s">
        <v>88</v>
      </c>
      <c r="N61" s="70"/>
      <c r="O61" s="70"/>
      <c r="P61" s="70"/>
      <c r="Q61" s="70"/>
    </row>
    <row r="62" spans="1:17" s="178" customFormat="1" ht="24" customHeight="1" x14ac:dyDescent="0.35">
      <c r="A62" s="245"/>
      <c r="B62" s="245"/>
      <c r="C62" s="36" t="s">
        <v>86</v>
      </c>
      <c r="D62" s="181">
        <f>'Tabela 1'!D62+'Różnica 1 i 2'!D62</f>
        <v>3529412</v>
      </c>
      <c r="E62" s="97">
        <f t="shared" si="6"/>
        <v>0</v>
      </c>
      <c r="F62" s="102">
        <f t="shared" si="7"/>
        <v>0</v>
      </c>
      <c r="G62" s="182">
        <f>'Tabela 1'!G62+'Różnica 1 i 2'!G62</f>
        <v>0</v>
      </c>
      <c r="H62" s="183">
        <f>'Tabela 1'!H62+'Różnica 1 i 2'!H62</f>
        <v>0</v>
      </c>
      <c r="I62" s="183">
        <f>'Tabela 1'!I62+'Różnica 1 i 2'!I62</f>
        <v>0</v>
      </c>
      <c r="J62" s="181">
        <f>'Tabela 1'!J62+'Różnica 1 i 2'!J62</f>
        <v>0</v>
      </c>
      <c r="K62" s="134">
        <f t="shared" si="14"/>
        <v>3529412</v>
      </c>
      <c r="L62" s="143">
        <f t="shared" si="19"/>
        <v>1</v>
      </c>
      <c r="M62" s="177" t="s">
        <v>88</v>
      </c>
      <c r="N62" s="70"/>
      <c r="O62" s="70"/>
      <c r="P62" s="70"/>
      <c r="Q62" s="70"/>
    </row>
    <row r="63" spans="1:17" s="178" customFormat="1" ht="24" customHeight="1" x14ac:dyDescent="0.35">
      <c r="A63" s="245"/>
      <c r="B63" s="245"/>
      <c r="C63" s="36" t="s">
        <v>2</v>
      </c>
      <c r="D63" s="181">
        <f>'Tabela 1'!D63+'Różnica 1 i 2'!D63</f>
        <v>1764706</v>
      </c>
      <c r="E63" s="97">
        <f t="shared" si="6"/>
        <v>0</v>
      </c>
      <c r="F63" s="102">
        <f t="shared" si="7"/>
        <v>0</v>
      </c>
      <c r="G63" s="182">
        <f>'Tabela 1'!G63+'Różnica 1 i 2'!G63</f>
        <v>0</v>
      </c>
      <c r="H63" s="183">
        <f>'Tabela 1'!H63+'Różnica 1 i 2'!H63</f>
        <v>0</v>
      </c>
      <c r="I63" s="183">
        <f>'Tabela 1'!I63+'Różnica 1 i 2'!I63</f>
        <v>0</v>
      </c>
      <c r="J63" s="181">
        <f>'Tabela 1'!J63+'Różnica 1 i 2'!J63</f>
        <v>0</v>
      </c>
      <c r="K63" s="134">
        <f t="shared" si="14"/>
        <v>1764706</v>
      </c>
      <c r="L63" s="143">
        <f t="shared" si="19"/>
        <v>1</v>
      </c>
      <c r="M63" s="177" t="s">
        <v>88</v>
      </c>
      <c r="N63" s="70"/>
      <c r="O63" s="70"/>
      <c r="P63" s="70"/>
      <c r="Q63" s="70"/>
    </row>
    <row r="64" spans="1:17" s="178" customFormat="1" ht="24" customHeight="1" x14ac:dyDescent="0.35">
      <c r="A64" s="246"/>
      <c r="B64" s="246"/>
      <c r="C64" s="50" t="s">
        <v>7</v>
      </c>
      <c r="D64" s="82">
        <f>SUM(D61:D63)</f>
        <v>30000000</v>
      </c>
      <c r="E64" s="98">
        <f t="shared" si="6"/>
        <v>0</v>
      </c>
      <c r="F64" s="98">
        <f t="shared" si="7"/>
        <v>0</v>
      </c>
      <c r="G64" s="112">
        <f t="shared" ref="G64:J64" si="27">SUM(G61:G63)</f>
        <v>0</v>
      </c>
      <c r="H64" s="30">
        <f t="shared" si="27"/>
        <v>0</v>
      </c>
      <c r="I64" s="30">
        <f t="shared" si="27"/>
        <v>0</v>
      </c>
      <c r="J64" s="82">
        <f t="shared" si="27"/>
        <v>0</v>
      </c>
      <c r="K64" s="135">
        <f t="shared" si="14"/>
        <v>30000000</v>
      </c>
      <c r="L64" s="144">
        <f t="shared" si="19"/>
        <v>1</v>
      </c>
      <c r="M64" s="177" t="s">
        <v>88</v>
      </c>
      <c r="N64" s="70"/>
      <c r="O64" s="70"/>
      <c r="P64" s="70"/>
      <c r="Q64" s="70"/>
    </row>
    <row r="65" spans="1:17" s="178" customFormat="1" ht="24" customHeight="1" x14ac:dyDescent="0.35">
      <c r="A65" s="244" t="s">
        <v>57</v>
      </c>
      <c r="B65" s="244" t="s">
        <v>43</v>
      </c>
      <c r="C65" s="36" t="s">
        <v>17</v>
      </c>
      <c r="D65" s="181">
        <f>'Tabela 1'!D65+'Różnica 1 i 2'!D65</f>
        <v>93470588</v>
      </c>
      <c r="E65" s="97">
        <f t="shared" si="6"/>
        <v>0</v>
      </c>
      <c r="F65" s="102">
        <f t="shared" si="7"/>
        <v>0</v>
      </c>
      <c r="G65" s="182">
        <f>'Tabela 1'!G65+'Różnica 1 i 2'!G65</f>
        <v>0</v>
      </c>
      <c r="H65" s="183">
        <f>'Tabela 1'!H65+'Różnica 1 i 2'!H65</f>
        <v>0</v>
      </c>
      <c r="I65" s="183">
        <f>'Tabela 1'!I65+'Różnica 1 i 2'!I65</f>
        <v>0</v>
      </c>
      <c r="J65" s="181">
        <f>'Tabela 1'!J65+'Różnica 1 i 2'!J65</f>
        <v>0</v>
      </c>
      <c r="K65" s="134">
        <f t="shared" si="14"/>
        <v>93470588</v>
      </c>
      <c r="L65" s="143">
        <f t="shared" si="19"/>
        <v>1</v>
      </c>
      <c r="M65" s="177" t="s">
        <v>88</v>
      </c>
      <c r="N65" s="70"/>
      <c r="O65" s="70"/>
      <c r="P65" s="70"/>
      <c r="Q65" s="70"/>
    </row>
    <row r="66" spans="1:17" s="178" customFormat="1" ht="24" customHeight="1" x14ac:dyDescent="0.35">
      <c r="A66" s="245"/>
      <c r="B66" s="245"/>
      <c r="C66" s="36" t="s">
        <v>86</v>
      </c>
      <c r="D66" s="181">
        <f>'Tabela 1'!D66+'Różnica 1 i 2'!D66</f>
        <v>13352941</v>
      </c>
      <c r="E66" s="97">
        <f t="shared" si="6"/>
        <v>0</v>
      </c>
      <c r="F66" s="102">
        <f t="shared" ref="F66:F129" si="28">SUM(G66:I66)</f>
        <v>0</v>
      </c>
      <c r="G66" s="182">
        <f>'Tabela 1'!G66+'Różnica 1 i 2'!G66</f>
        <v>0</v>
      </c>
      <c r="H66" s="183">
        <f>'Tabela 1'!H66+'Różnica 1 i 2'!H66</f>
        <v>0</v>
      </c>
      <c r="I66" s="183">
        <f>'Tabela 1'!I66+'Różnica 1 i 2'!I66</f>
        <v>0</v>
      </c>
      <c r="J66" s="181">
        <f>'Tabela 1'!J66+'Różnica 1 i 2'!J66</f>
        <v>0</v>
      </c>
      <c r="K66" s="134">
        <f t="shared" si="14"/>
        <v>13352941</v>
      </c>
      <c r="L66" s="143">
        <f t="shared" si="19"/>
        <v>1</v>
      </c>
      <c r="M66" s="177" t="s">
        <v>88</v>
      </c>
      <c r="N66" s="70"/>
      <c r="O66" s="70"/>
      <c r="P66" s="70"/>
      <c r="Q66" s="70"/>
    </row>
    <row r="67" spans="1:17" s="178" customFormat="1" ht="24" customHeight="1" x14ac:dyDescent="0.35">
      <c r="A67" s="245"/>
      <c r="B67" s="245"/>
      <c r="C67" s="36" t="s">
        <v>2</v>
      </c>
      <c r="D67" s="181">
        <f>'Tabela 1'!D67+'Różnica 1 i 2'!D67</f>
        <v>6676471</v>
      </c>
      <c r="E67" s="97">
        <f t="shared" si="6"/>
        <v>0</v>
      </c>
      <c r="F67" s="102">
        <f t="shared" si="28"/>
        <v>0</v>
      </c>
      <c r="G67" s="182">
        <f>'Tabela 1'!G67+'Różnica 1 i 2'!G67</f>
        <v>0</v>
      </c>
      <c r="H67" s="183">
        <f>'Tabela 1'!H67+'Różnica 1 i 2'!H67</f>
        <v>0</v>
      </c>
      <c r="I67" s="183">
        <f>'Tabela 1'!I67+'Różnica 1 i 2'!I67</f>
        <v>0</v>
      </c>
      <c r="J67" s="181">
        <f>'Tabela 1'!J67+'Różnica 1 i 2'!J67</f>
        <v>0</v>
      </c>
      <c r="K67" s="134">
        <f t="shared" si="14"/>
        <v>6676471</v>
      </c>
      <c r="L67" s="143">
        <f t="shared" si="19"/>
        <v>1</v>
      </c>
      <c r="M67" s="177" t="s">
        <v>88</v>
      </c>
      <c r="N67" s="70"/>
      <c r="O67" s="70"/>
      <c r="P67" s="70"/>
      <c r="Q67" s="70"/>
    </row>
    <row r="68" spans="1:17" s="178" customFormat="1" ht="24" customHeight="1" x14ac:dyDescent="0.35">
      <c r="A68" s="246"/>
      <c r="B68" s="246"/>
      <c r="C68" s="50" t="s">
        <v>7</v>
      </c>
      <c r="D68" s="82">
        <f>SUM(D65:D67)</f>
        <v>113500000</v>
      </c>
      <c r="E68" s="98">
        <f t="shared" si="6"/>
        <v>0</v>
      </c>
      <c r="F68" s="98">
        <f t="shared" si="28"/>
        <v>0</v>
      </c>
      <c r="G68" s="112">
        <f t="shared" ref="G68:J68" si="29">SUM(G65:G67)</f>
        <v>0</v>
      </c>
      <c r="H68" s="30">
        <f t="shared" si="29"/>
        <v>0</v>
      </c>
      <c r="I68" s="30">
        <f t="shared" si="29"/>
        <v>0</v>
      </c>
      <c r="J68" s="82">
        <f t="shared" si="29"/>
        <v>0</v>
      </c>
      <c r="K68" s="135">
        <f t="shared" si="14"/>
        <v>113500000</v>
      </c>
      <c r="L68" s="144">
        <f t="shared" si="19"/>
        <v>1</v>
      </c>
      <c r="M68" s="177" t="s">
        <v>88</v>
      </c>
      <c r="N68" s="70"/>
      <c r="O68" s="70"/>
      <c r="P68" s="70"/>
      <c r="Q68" s="70"/>
    </row>
    <row r="69" spans="1:17" s="178" customFormat="1" ht="24" customHeight="1" x14ac:dyDescent="0.35">
      <c r="A69" s="244" t="s">
        <v>58</v>
      </c>
      <c r="B69" s="244" t="s">
        <v>43</v>
      </c>
      <c r="C69" s="36" t="s">
        <v>17</v>
      </c>
      <c r="D69" s="181">
        <f>'Tabela 1'!D69+'Różnica 1 i 2'!D69</f>
        <v>41176470</v>
      </c>
      <c r="E69" s="97">
        <f t="shared" si="6"/>
        <v>0</v>
      </c>
      <c r="F69" s="102">
        <f t="shared" si="28"/>
        <v>0</v>
      </c>
      <c r="G69" s="182">
        <f>'Tabela 1'!G69+'Różnica 1 i 2'!G69</f>
        <v>0</v>
      </c>
      <c r="H69" s="183">
        <f>'Tabela 1'!H69+'Różnica 1 i 2'!H69</f>
        <v>0</v>
      </c>
      <c r="I69" s="183">
        <f>'Tabela 1'!I69+'Różnica 1 i 2'!I69</f>
        <v>0</v>
      </c>
      <c r="J69" s="181">
        <v>0</v>
      </c>
      <c r="K69" s="134">
        <f t="shared" si="14"/>
        <v>41176470</v>
      </c>
      <c r="L69" s="143">
        <f t="shared" si="19"/>
        <v>1</v>
      </c>
      <c r="M69" s="177" t="s">
        <v>88</v>
      </c>
      <c r="O69" s="70"/>
      <c r="P69" s="70"/>
      <c r="Q69" s="70"/>
    </row>
    <row r="70" spans="1:17" s="178" customFormat="1" ht="24" customHeight="1" x14ac:dyDescent="0.35">
      <c r="A70" s="245"/>
      <c r="B70" s="245"/>
      <c r="C70" s="36" t="s">
        <v>86</v>
      </c>
      <c r="D70" s="181">
        <f>'Tabela 1'!D70+'Różnica 1 i 2'!D70</f>
        <v>5882353</v>
      </c>
      <c r="E70" s="97">
        <f t="shared" si="6"/>
        <v>0</v>
      </c>
      <c r="F70" s="102">
        <f t="shared" si="28"/>
        <v>0</v>
      </c>
      <c r="G70" s="182">
        <f>'Tabela 1'!G70+'Różnica 1 i 2'!G70</f>
        <v>0</v>
      </c>
      <c r="H70" s="183">
        <f>'Tabela 1'!H70+'Różnica 1 i 2'!H70</f>
        <v>0</v>
      </c>
      <c r="I70" s="183">
        <f>'Tabela 1'!I70+'Różnica 1 i 2'!I70</f>
        <v>0</v>
      </c>
      <c r="J70" s="181">
        <v>0</v>
      </c>
      <c r="K70" s="134">
        <f t="shared" si="14"/>
        <v>5882353</v>
      </c>
      <c r="L70" s="143">
        <f t="shared" si="19"/>
        <v>1</v>
      </c>
      <c r="M70" s="177" t="s">
        <v>88</v>
      </c>
      <c r="O70" s="70"/>
      <c r="P70" s="70"/>
      <c r="Q70" s="70"/>
    </row>
    <row r="71" spans="1:17" s="178" customFormat="1" ht="24" customHeight="1" x14ac:dyDescent="0.35">
      <c r="A71" s="245"/>
      <c r="B71" s="245"/>
      <c r="C71" s="36" t="s">
        <v>2</v>
      </c>
      <c r="D71" s="181">
        <f>'Tabela 1'!D71+'Różnica 1 i 2'!D71</f>
        <v>2941177</v>
      </c>
      <c r="E71" s="97">
        <f t="shared" si="6"/>
        <v>0</v>
      </c>
      <c r="F71" s="102">
        <f t="shared" si="28"/>
        <v>0</v>
      </c>
      <c r="G71" s="182">
        <f>'Tabela 1'!G71+'Różnica 1 i 2'!G71</f>
        <v>0</v>
      </c>
      <c r="H71" s="183">
        <f>'Tabela 1'!H71+'Różnica 1 i 2'!H71</f>
        <v>0</v>
      </c>
      <c r="I71" s="183">
        <f>'Tabela 1'!I71+'Różnica 1 i 2'!I71</f>
        <v>0</v>
      </c>
      <c r="J71" s="181">
        <v>0</v>
      </c>
      <c r="K71" s="134">
        <f t="shared" si="14"/>
        <v>2941177</v>
      </c>
      <c r="L71" s="143">
        <f t="shared" si="19"/>
        <v>1</v>
      </c>
      <c r="M71" s="177" t="s">
        <v>88</v>
      </c>
      <c r="O71" s="70"/>
      <c r="P71" s="70"/>
      <c r="Q71" s="70"/>
    </row>
    <row r="72" spans="1:17" s="178" customFormat="1" ht="24" customHeight="1" x14ac:dyDescent="0.35">
      <c r="A72" s="246"/>
      <c r="B72" s="246"/>
      <c r="C72" s="50" t="s">
        <v>7</v>
      </c>
      <c r="D72" s="82">
        <f>SUM(D69:D71)</f>
        <v>50000000</v>
      </c>
      <c r="E72" s="98">
        <f t="shared" ref="E72:E99" si="30">SUM(G72:J72)</f>
        <v>0</v>
      </c>
      <c r="F72" s="98">
        <f t="shared" si="28"/>
        <v>0</v>
      </c>
      <c r="G72" s="112">
        <f t="shared" ref="G72:J72" si="31">SUM(G69:G71)</f>
        <v>0</v>
      </c>
      <c r="H72" s="30">
        <f t="shared" si="31"/>
        <v>0</v>
      </c>
      <c r="I72" s="30">
        <f t="shared" si="31"/>
        <v>0</v>
      </c>
      <c r="J72" s="82">
        <f t="shared" si="31"/>
        <v>0</v>
      </c>
      <c r="K72" s="135">
        <f t="shared" si="14"/>
        <v>50000000</v>
      </c>
      <c r="L72" s="144">
        <f t="shared" si="19"/>
        <v>1</v>
      </c>
      <c r="M72" s="177" t="s">
        <v>88</v>
      </c>
      <c r="N72" s="70"/>
      <c r="O72" s="70"/>
      <c r="P72" s="70"/>
      <c r="Q72" s="70"/>
    </row>
    <row r="73" spans="1:17" s="178" customFormat="1" ht="24" customHeight="1" x14ac:dyDescent="0.35">
      <c r="A73" s="244" t="s">
        <v>59</v>
      </c>
      <c r="B73" s="244" t="s">
        <v>43</v>
      </c>
      <c r="C73" s="36" t="s">
        <v>17</v>
      </c>
      <c r="D73" s="181">
        <f>'Tabela 1'!D73+'Różnica 1 i 2'!D73</f>
        <v>8235294</v>
      </c>
      <c r="E73" s="97">
        <f t="shared" si="30"/>
        <v>0</v>
      </c>
      <c r="F73" s="102">
        <f t="shared" si="28"/>
        <v>0</v>
      </c>
      <c r="G73" s="182">
        <f>'Tabela 1'!G73+'Różnica 1 i 2'!G73</f>
        <v>0</v>
      </c>
      <c r="H73" s="183">
        <f>'Tabela 1'!H73+'Różnica 1 i 2'!H73</f>
        <v>0</v>
      </c>
      <c r="I73" s="183">
        <f>'Tabela 1'!I73+'Różnica 1 i 2'!I73</f>
        <v>0</v>
      </c>
      <c r="J73" s="181">
        <f>'Tabela 1'!J73+'Różnica 1 i 2'!J73</f>
        <v>0</v>
      </c>
      <c r="K73" s="134">
        <f t="shared" si="14"/>
        <v>8235294</v>
      </c>
      <c r="L73" s="143">
        <f t="shared" si="19"/>
        <v>1</v>
      </c>
      <c r="M73" s="177" t="s">
        <v>88</v>
      </c>
      <c r="N73" s="70"/>
      <c r="O73" s="70"/>
      <c r="P73" s="70"/>
      <c r="Q73" s="70"/>
    </row>
    <row r="74" spans="1:17" s="178" customFormat="1" ht="24" customHeight="1" x14ac:dyDescent="0.35">
      <c r="A74" s="245"/>
      <c r="B74" s="245"/>
      <c r="C74" s="36" t="s">
        <v>86</v>
      </c>
      <c r="D74" s="181">
        <f>'Tabela 1'!D74+'Różnica 1 i 2'!D74</f>
        <v>1176471</v>
      </c>
      <c r="E74" s="97">
        <f t="shared" si="30"/>
        <v>0</v>
      </c>
      <c r="F74" s="102">
        <f t="shared" si="28"/>
        <v>0</v>
      </c>
      <c r="G74" s="182">
        <f>'Tabela 1'!G74+'Różnica 1 i 2'!G74</f>
        <v>0</v>
      </c>
      <c r="H74" s="183">
        <f>'Tabela 1'!H74+'Różnica 1 i 2'!H74</f>
        <v>0</v>
      </c>
      <c r="I74" s="183">
        <f>'Tabela 1'!I74+'Różnica 1 i 2'!I74</f>
        <v>0</v>
      </c>
      <c r="J74" s="181">
        <f>'Tabela 1'!J74+'Różnica 1 i 2'!J74</f>
        <v>0</v>
      </c>
      <c r="K74" s="134">
        <f t="shared" si="14"/>
        <v>1176471</v>
      </c>
      <c r="L74" s="143">
        <f t="shared" si="19"/>
        <v>1</v>
      </c>
      <c r="M74" s="177" t="s">
        <v>88</v>
      </c>
      <c r="N74" s="70"/>
      <c r="O74" s="70"/>
      <c r="P74" s="70"/>
      <c r="Q74" s="70"/>
    </row>
    <row r="75" spans="1:17" s="178" customFormat="1" ht="24" customHeight="1" x14ac:dyDescent="0.35">
      <c r="A75" s="245"/>
      <c r="B75" s="245"/>
      <c r="C75" s="36" t="s">
        <v>2</v>
      </c>
      <c r="D75" s="181">
        <f>'Tabela 1'!D75+'Różnica 1 i 2'!D75</f>
        <v>588235</v>
      </c>
      <c r="E75" s="97">
        <f t="shared" si="30"/>
        <v>0</v>
      </c>
      <c r="F75" s="102">
        <f t="shared" si="28"/>
        <v>0</v>
      </c>
      <c r="G75" s="182">
        <f>'Tabela 1'!G75+'Różnica 1 i 2'!G75</f>
        <v>0</v>
      </c>
      <c r="H75" s="183">
        <f>'Tabela 1'!H75+'Różnica 1 i 2'!H75</f>
        <v>0</v>
      </c>
      <c r="I75" s="183">
        <f>'Tabela 1'!I75+'Różnica 1 i 2'!I75</f>
        <v>0</v>
      </c>
      <c r="J75" s="181">
        <f>'Tabela 1'!J75+'Różnica 1 i 2'!J75</f>
        <v>0</v>
      </c>
      <c r="K75" s="134">
        <f t="shared" si="14"/>
        <v>588235</v>
      </c>
      <c r="L75" s="143">
        <f t="shared" si="19"/>
        <v>1</v>
      </c>
      <c r="M75" s="177" t="s">
        <v>88</v>
      </c>
      <c r="N75" s="70"/>
      <c r="O75" s="70"/>
      <c r="P75" s="70"/>
      <c r="Q75" s="70"/>
    </row>
    <row r="76" spans="1:17" s="178" customFormat="1" ht="24" customHeight="1" x14ac:dyDescent="0.35">
      <c r="A76" s="246"/>
      <c r="B76" s="246"/>
      <c r="C76" s="50" t="s">
        <v>7</v>
      </c>
      <c r="D76" s="82">
        <f>SUM(D73:D75)</f>
        <v>10000000</v>
      </c>
      <c r="E76" s="98">
        <f t="shared" si="30"/>
        <v>0</v>
      </c>
      <c r="F76" s="98">
        <f t="shared" si="28"/>
        <v>0</v>
      </c>
      <c r="G76" s="112">
        <f t="shared" ref="G76:J76" si="32">SUM(G73:G75)</f>
        <v>0</v>
      </c>
      <c r="H76" s="30">
        <f t="shared" si="32"/>
        <v>0</v>
      </c>
      <c r="I76" s="30">
        <f t="shared" si="32"/>
        <v>0</v>
      </c>
      <c r="J76" s="82">
        <f t="shared" si="32"/>
        <v>0</v>
      </c>
      <c r="K76" s="135">
        <f t="shared" si="14"/>
        <v>10000000</v>
      </c>
      <c r="L76" s="144">
        <f t="shared" si="19"/>
        <v>1</v>
      </c>
      <c r="M76" s="177" t="s">
        <v>88</v>
      </c>
      <c r="N76" s="70"/>
      <c r="O76" s="70"/>
      <c r="P76" s="70"/>
      <c r="Q76" s="70"/>
    </row>
    <row r="77" spans="1:17" s="178" customFormat="1" ht="24" customHeight="1" x14ac:dyDescent="0.35">
      <c r="A77" s="244" t="s">
        <v>60</v>
      </c>
      <c r="B77" s="244" t="s">
        <v>43</v>
      </c>
      <c r="C77" s="36" t="s">
        <v>17</v>
      </c>
      <c r="D77" s="181">
        <f>'Tabela 1'!D77+'Różnica 1 i 2'!D77</f>
        <v>8235294</v>
      </c>
      <c r="E77" s="97">
        <f t="shared" si="30"/>
        <v>0</v>
      </c>
      <c r="F77" s="102">
        <f t="shared" si="28"/>
        <v>0</v>
      </c>
      <c r="G77" s="182">
        <f>'Tabela 1'!G77+'Różnica 1 i 2'!G77</f>
        <v>0</v>
      </c>
      <c r="H77" s="183">
        <f>'Tabela 1'!H77+'Różnica 1 i 2'!H77</f>
        <v>0</v>
      </c>
      <c r="I77" s="183">
        <f>'Tabela 1'!I77+'Różnica 1 i 2'!I77</f>
        <v>0</v>
      </c>
      <c r="J77" s="181">
        <f>'Tabela 1'!J77+'Różnica 1 i 2'!J77</f>
        <v>0</v>
      </c>
      <c r="K77" s="134">
        <f t="shared" si="14"/>
        <v>8235294</v>
      </c>
      <c r="L77" s="143">
        <f t="shared" si="19"/>
        <v>1</v>
      </c>
      <c r="M77" s="177" t="s">
        <v>88</v>
      </c>
      <c r="N77" s="70"/>
      <c r="O77" s="70"/>
      <c r="P77" s="70"/>
      <c r="Q77" s="70"/>
    </row>
    <row r="78" spans="1:17" s="178" customFormat="1" ht="24" customHeight="1" x14ac:dyDescent="0.35">
      <c r="A78" s="245"/>
      <c r="B78" s="245"/>
      <c r="C78" s="36" t="s">
        <v>86</v>
      </c>
      <c r="D78" s="181">
        <f>'Tabela 1'!D78+'Różnica 1 i 2'!D78</f>
        <v>1176471</v>
      </c>
      <c r="E78" s="97">
        <f t="shared" si="30"/>
        <v>0</v>
      </c>
      <c r="F78" s="102">
        <f t="shared" si="28"/>
        <v>0</v>
      </c>
      <c r="G78" s="182">
        <f>'Tabela 1'!G78+'Różnica 1 i 2'!G78</f>
        <v>0</v>
      </c>
      <c r="H78" s="183">
        <f>'Tabela 1'!H78+'Różnica 1 i 2'!H78</f>
        <v>0</v>
      </c>
      <c r="I78" s="183">
        <f>'Tabela 1'!I78+'Różnica 1 i 2'!I78</f>
        <v>0</v>
      </c>
      <c r="J78" s="181">
        <f>'Tabela 1'!J78+'Różnica 1 i 2'!J78</f>
        <v>0</v>
      </c>
      <c r="K78" s="134">
        <f t="shared" si="14"/>
        <v>1176471</v>
      </c>
      <c r="L78" s="143">
        <f t="shared" si="19"/>
        <v>1</v>
      </c>
      <c r="M78" s="177" t="s">
        <v>88</v>
      </c>
      <c r="N78" s="70"/>
      <c r="O78" s="70"/>
      <c r="P78" s="70"/>
      <c r="Q78" s="70"/>
    </row>
    <row r="79" spans="1:17" s="178" customFormat="1" ht="24" customHeight="1" x14ac:dyDescent="0.35">
      <c r="A79" s="245"/>
      <c r="B79" s="245"/>
      <c r="C79" s="36" t="s">
        <v>2</v>
      </c>
      <c r="D79" s="181">
        <f>'Tabela 1'!D79+'Różnica 1 i 2'!D79</f>
        <v>588235</v>
      </c>
      <c r="E79" s="97">
        <f t="shared" si="30"/>
        <v>0</v>
      </c>
      <c r="F79" s="102">
        <f t="shared" si="28"/>
        <v>0</v>
      </c>
      <c r="G79" s="182">
        <f>'Tabela 1'!G79+'Różnica 1 i 2'!G79</f>
        <v>0</v>
      </c>
      <c r="H79" s="183">
        <f>'Tabela 1'!H79+'Różnica 1 i 2'!H79</f>
        <v>0</v>
      </c>
      <c r="I79" s="183">
        <f>'Tabela 1'!I79+'Różnica 1 i 2'!I79</f>
        <v>0</v>
      </c>
      <c r="J79" s="181">
        <f>'Tabela 1'!J79+'Różnica 1 i 2'!J79</f>
        <v>0</v>
      </c>
      <c r="K79" s="134">
        <f t="shared" si="14"/>
        <v>588235</v>
      </c>
      <c r="L79" s="143">
        <f t="shared" si="19"/>
        <v>1</v>
      </c>
      <c r="M79" s="177" t="s">
        <v>88</v>
      </c>
      <c r="N79" s="70"/>
      <c r="O79" s="70"/>
      <c r="P79" s="70"/>
      <c r="Q79" s="70"/>
    </row>
    <row r="80" spans="1:17" s="178" customFormat="1" ht="24" customHeight="1" x14ac:dyDescent="0.35">
      <c r="A80" s="246"/>
      <c r="B80" s="246"/>
      <c r="C80" s="50" t="s">
        <v>7</v>
      </c>
      <c r="D80" s="82">
        <f>SUM(D77:D79)</f>
        <v>10000000</v>
      </c>
      <c r="E80" s="98">
        <f t="shared" si="30"/>
        <v>0</v>
      </c>
      <c r="F80" s="98">
        <f t="shared" si="28"/>
        <v>0</v>
      </c>
      <c r="G80" s="112">
        <f t="shared" ref="G80:J80" si="33">SUM(G77:G79)</f>
        <v>0</v>
      </c>
      <c r="H80" s="30">
        <f t="shared" si="33"/>
        <v>0</v>
      </c>
      <c r="I80" s="30">
        <f t="shared" si="33"/>
        <v>0</v>
      </c>
      <c r="J80" s="82">
        <f t="shared" si="33"/>
        <v>0</v>
      </c>
      <c r="K80" s="135">
        <f t="shared" si="14"/>
        <v>10000000</v>
      </c>
      <c r="L80" s="144">
        <f t="shared" si="19"/>
        <v>1</v>
      </c>
      <c r="M80" s="177" t="s">
        <v>88</v>
      </c>
      <c r="N80" s="70"/>
      <c r="O80" s="70"/>
      <c r="P80" s="70"/>
      <c r="Q80" s="70"/>
    </row>
    <row r="81" spans="1:18" s="178" customFormat="1" ht="24" customHeight="1" x14ac:dyDescent="0.35">
      <c r="A81" s="244" t="s">
        <v>61</v>
      </c>
      <c r="B81" s="244" t="s">
        <v>43</v>
      </c>
      <c r="C81" s="36" t="s">
        <v>17</v>
      </c>
      <c r="D81" s="181">
        <f>'Tabela 1'!D81+'Różnica 1 i 2'!D81</f>
        <v>54746020</v>
      </c>
      <c r="E81" s="97">
        <f t="shared" si="30"/>
        <v>25944989</v>
      </c>
      <c r="F81" s="102">
        <f t="shared" si="28"/>
        <v>0</v>
      </c>
      <c r="G81" s="182">
        <f>'Tabela 1'!G81+'Różnica 1 i 2'!G81</f>
        <v>0</v>
      </c>
      <c r="H81" s="183">
        <f>'Tabela 1'!H81+'Różnica 1 i 2'!H81</f>
        <v>0</v>
      </c>
      <c r="I81" s="183">
        <f>'Tabela 1'!I81+'Różnica 1 i 2'!I81</f>
        <v>0</v>
      </c>
      <c r="J81" s="181">
        <f>'Tabela 1'!J81+'Różnica 1 i 2'!J81</f>
        <v>25944989</v>
      </c>
      <c r="K81" s="134">
        <f t="shared" si="14"/>
        <v>80691009</v>
      </c>
      <c r="L81" s="143">
        <f t="shared" si="19"/>
        <v>0.67846493281550113</v>
      </c>
      <c r="M81" s="177" t="s">
        <v>88</v>
      </c>
      <c r="N81" s="70"/>
      <c r="O81" s="70"/>
      <c r="P81" s="70"/>
      <c r="Q81" s="70"/>
    </row>
    <row r="82" spans="1:18" s="178" customFormat="1" ht="24" customHeight="1" x14ac:dyDescent="0.35">
      <c r="A82" s="245"/>
      <c r="B82" s="245"/>
      <c r="C82" s="36" t="s">
        <v>86</v>
      </c>
      <c r="D82" s="181">
        <f>'Tabela 1'!D82+'Różnica 1 i 2'!D82</f>
        <v>7820860</v>
      </c>
      <c r="E82" s="97">
        <f t="shared" si="30"/>
        <v>5678072</v>
      </c>
      <c r="F82" s="102">
        <f t="shared" si="28"/>
        <v>0</v>
      </c>
      <c r="G82" s="182">
        <f>'Tabela 1'!G82+'Różnica 1 i 2'!G82</f>
        <v>0</v>
      </c>
      <c r="H82" s="183">
        <f>'Tabela 1'!H82+'Różnica 1 i 2'!H82</f>
        <v>0</v>
      </c>
      <c r="I82" s="183">
        <f>'Tabela 1'!I82+'Różnica 1 i 2'!I82</f>
        <v>0</v>
      </c>
      <c r="J82" s="181">
        <f>'Tabela 1'!J82+'Różnica 1 i 2'!J82</f>
        <v>5678072</v>
      </c>
      <c r="K82" s="134">
        <f t="shared" ref="K82:K145" si="34">SUM(D82,E82)</f>
        <v>13498932</v>
      </c>
      <c r="L82" s="143">
        <f t="shared" si="19"/>
        <v>0.5793687974722741</v>
      </c>
      <c r="M82" s="177" t="s">
        <v>88</v>
      </c>
      <c r="N82" s="70"/>
      <c r="O82" s="70"/>
      <c r="P82" s="70"/>
      <c r="Q82" s="70"/>
    </row>
    <row r="83" spans="1:18" s="178" customFormat="1" ht="24" customHeight="1" x14ac:dyDescent="0.35">
      <c r="A83" s="245"/>
      <c r="B83" s="245"/>
      <c r="C83" s="36" t="s">
        <v>2</v>
      </c>
      <c r="D83" s="181">
        <f>'Tabela 1'!D83+'Różnica 1 i 2'!D83</f>
        <v>3910430</v>
      </c>
      <c r="E83" s="97">
        <f t="shared" si="30"/>
        <v>5073568</v>
      </c>
      <c r="F83" s="102">
        <f t="shared" si="28"/>
        <v>0</v>
      </c>
      <c r="G83" s="182">
        <f>'Tabela 1'!G83+'Różnica 1 i 2'!G83</f>
        <v>0</v>
      </c>
      <c r="H83" s="183">
        <f>'Tabela 1'!H83+'Różnica 1 i 2'!H83</f>
        <v>0</v>
      </c>
      <c r="I83" s="183">
        <f>'Tabela 1'!I83+'Różnica 1 i 2'!I83</f>
        <v>0</v>
      </c>
      <c r="J83" s="181">
        <f>'Tabela 1'!J83+'Różnica 1 i 2'!J83</f>
        <v>5073568</v>
      </c>
      <c r="K83" s="134">
        <f t="shared" si="34"/>
        <v>8983998</v>
      </c>
      <c r="L83" s="143">
        <f t="shared" si="19"/>
        <v>0.43526612539317128</v>
      </c>
      <c r="M83" s="177" t="s">
        <v>88</v>
      </c>
      <c r="N83" s="70"/>
      <c r="O83" s="70"/>
      <c r="P83" s="70"/>
      <c r="Q83" s="70"/>
    </row>
    <row r="84" spans="1:18" s="178" customFormat="1" ht="24" customHeight="1" x14ac:dyDescent="0.35">
      <c r="A84" s="246"/>
      <c r="B84" s="246"/>
      <c r="C84" s="50" t="s">
        <v>7</v>
      </c>
      <c r="D84" s="82">
        <f>SUM(D81:D83)</f>
        <v>66477310</v>
      </c>
      <c r="E84" s="98">
        <f t="shared" si="30"/>
        <v>36696629</v>
      </c>
      <c r="F84" s="98">
        <f t="shared" si="28"/>
        <v>0</v>
      </c>
      <c r="G84" s="112">
        <f t="shared" ref="G84:J84" si="35">SUM(G81:G83)</f>
        <v>0</v>
      </c>
      <c r="H84" s="30">
        <f t="shared" si="35"/>
        <v>0</v>
      </c>
      <c r="I84" s="30">
        <f t="shared" si="35"/>
        <v>0</v>
      </c>
      <c r="J84" s="82">
        <f t="shared" si="35"/>
        <v>36696629</v>
      </c>
      <c r="K84" s="135">
        <f t="shared" si="34"/>
        <v>103173939</v>
      </c>
      <c r="L84" s="144">
        <f t="shared" si="19"/>
        <v>0.64432269082990035</v>
      </c>
      <c r="M84" s="177" t="s">
        <v>88</v>
      </c>
      <c r="N84" s="186"/>
      <c r="O84" s="70"/>
      <c r="P84" s="186"/>
      <c r="Q84" s="70"/>
    </row>
    <row r="85" spans="1:18" s="178" customFormat="1" ht="24" customHeight="1" x14ac:dyDescent="0.35">
      <c r="A85" s="244" t="s">
        <v>62</v>
      </c>
      <c r="B85" s="244" t="s">
        <v>43</v>
      </c>
      <c r="C85" s="36" t="s">
        <v>17</v>
      </c>
      <c r="D85" s="181">
        <f>'Tabela 1'!D85+'Różnica 1 i 2'!D85</f>
        <v>67349562</v>
      </c>
      <c r="E85" s="97">
        <f t="shared" si="30"/>
        <v>19183344</v>
      </c>
      <c r="F85" s="102">
        <f t="shared" si="28"/>
        <v>0</v>
      </c>
      <c r="G85" s="182">
        <f>'Tabela 1'!G85+'Różnica 1 i 2'!G85</f>
        <v>0</v>
      </c>
      <c r="H85" s="183">
        <f>'Tabela 1'!H85+'Różnica 1 i 2'!H85</f>
        <v>0</v>
      </c>
      <c r="I85" s="183">
        <f>'Tabela 1'!I85+'Różnica 1 i 2'!I85</f>
        <v>0</v>
      </c>
      <c r="J85" s="181">
        <f>'Tabela 1'!J85+'Różnica 1 i 2'!J85</f>
        <v>19183344</v>
      </c>
      <c r="K85" s="134">
        <f t="shared" si="34"/>
        <v>86532906</v>
      </c>
      <c r="L85" s="143">
        <f t="shared" si="19"/>
        <v>0.77831157086068503</v>
      </c>
      <c r="M85" s="177" t="s">
        <v>88</v>
      </c>
      <c r="N85" s="70"/>
      <c r="O85" s="70"/>
      <c r="P85" s="70"/>
      <c r="Q85" s="70"/>
    </row>
    <row r="86" spans="1:18" s="178" customFormat="1" ht="24" customHeight="1" x14ac:dyDescent="0.35">
      <c r="A86" s="245"/>
      <c r="B86" s="245"/>
      <c r="C86" s="36" t="s">
        <v>86</v>
      </c>
      <c r="D86" s="181">
        <f>'Tabela 1'!D86+'Różnica 1 i 2'!D86</f>
        <v>9621366</v>
      </c>
      <c r="E86" s="97">
        <f t="shared" si="30"/>
        <v>6451747</v>
      </c>
      <c r="F86" s="102">
        <f t="shared" si="28"/>
        <v>0</v>
      </c>
      <c r="G86" s="182">
        <f>'Tabela 1'!G86+'Różnica 1 i 2'!G86</f>
        <v>0</v>
      </c>
      <c r="H86" s="183">
        <f>'Tabela 1'!H86+'Różnica 1 i 2'!H86</f>
        <v>0</v>
      </c>
      <c r="I86" s="183">
        <f>'Tabela 1'!I86+'Różnica 1 i 2'!I86</f>
        <v>0</v>
      </c>
      <c r="J86" s="181">
        <f>'Tabela 1'!J86+'Różnica 1 i 2'!J86</f>
        <v>6451747</v>
      </c>
      <c r="K86" s="134">
        <f t="shared" si="34"/>
        <v>16073113</v>
      </c>
      <c r="L86" s="143">
        <f t="shared" si="19"/>
        <v>0.59860003472880452</v>
      </c>
      <c r="M86" s="177" t="s">
        <v>88</v>
      </c>
      <c r="N86" s="70"/>
      <c r="O86" s="70"/>
      <c r="P86" s="70"/>
      <c r="Q86" s="70"/>
    </row>
    <row r="87" spans="1:18" s="178" customFormat="1" ht="24" customHeight="1" x14ac:dyDescent="0.35">
      <c r="A87" s="245"/>
      <c r="B87" s="245"/>
      <c r="C87" s="36" t="s">
        <v>2</v>
      </c>
      <c r="D87" s="181">
        <f>'Tabela 1'!D87+'Różnica 1 i 2'!D87</f>
        <v>4810683</v>
      </c>
      <c r="E87" s="97">
        <f t="shared" si="30"/>
        <v>6474835</v>
      </c>
      <c r="F87" s="102">
        <f t="shared" si="28"/>
        <v>0</v>
      </c>
      <c r="G87" s="182">
        <f>'Tabela 1'!G87+'Różnica 1 i 2'!G87</f>
        <v>0</v>
      </c>
      <c r="H87" s="183">
        <f>'Tabela 1'!H87+'Różnica 1 i 2'!H87</f>
        <v>0</v>
      </c>
      <c r="I87" s="183">
        <f>'Tabela 1'!I87+'Różnica 1 i 2'!I87</f>
        <v>0</v>
      </c>
      <c r="J87" s="181">
        <f>'Tabela 1'!J87+'Różnica 1 i 2'!J87</f>
        <v>6474835</v>
      </c>
      <c r="K87" s="134">
        <f t="shared" si="34"/>
        <v>11285518</v>
      </c>
      <c r="L87" s="143">
        <f t="shared" si="19"/>
        <v>0.42627046450149653</v>
      </c>
      <c r="M87" s="177" t="s">
        <v>88</v>
      </c>
      <c r="N87" s="70"/>
      <c r="O87" s="70"/>
      <c r="P87" s="70"/>
      <c r="Q87" s="70"/>
    </row>
    <row r="88" spans="1:18" s="178" customFormat="1" ht="24" customHeight="1" x14ac:dyDescent="0.35">
      <c r="A88" s="246"/>
      <c r="B88" s="246"/>
      <c r="C88" s="50" t="s">
        <v>7</v>
      </c>
      <c r="D88" s="82">
        <f>SUM(D85:D87)</f>
        <v>81781611</v>
      </c>
      <c r="E88" s="98">
        <f t="shared" si="30"/>
        <v>32109926</v>
      </c>
      <c r="F88" s="98">
        <f t="shared" si="28"/>
        <v>0</v>
      </c>
      <c r="G88" s="112">
        <f t="shared" ref="G88:J88" si="36">SUM(G85:G87)</f>
        <v>0</v>
      </c>
      <c r="H88" s="30">
        <f t="shared" si="36"/>
        <v>0</v>
      </c>
      <c r="I88" s="30">
        <f t="shared" si="36"/>
        <v>0</v>
      </c>
      <c r="J88" s="82">
        <f t="shared" si="36"/>
        <v>32109926</v>
      </c>
      <c r="K88" s="135">
        <f t="shared" si="34"/>
        <v>113891537</v>
      </c>
      <c r="L88" s="144">
        <f t="shared" si="19"/>
        <v>0.71806574179431792</v>
      </c>
      <c r="M88" s="177" t="s">
        <v>88</v>
      </c>
      <c r="N88" s="186"/>
      <c r="O88" s="70"/>
      <c r="P88" s="186"/>
      <c r="Q88" s="70"/>
      <c r="R88" s="187"/>
    </row>
    <row r="89" spans="1:18" s="178" customFormat="1" ht="24" customHeight="1" x14ac:dyDescent="0.35">
      <c r="A89" s="244" t="s">
        <v>63</v>
      </c>
      <c r="B89" s="244" t="s">
        <v>43</v>
      </c>
      <c r="C89" s="36" t="s">
        <v>17</v>
      </c>
      <c r="D89" s="181">
        <f>'Tabela 1'!D89+'Różnica 1 i 2'!D89</f>
        <v>5842438</v>
      </c>
      <c r="E89" s="97">
        <f t="shared" si="30"/>
        <v>0</v>
      </c>
      <c r="F89" s="102">
        <f t="shared" si="28"/>
        <v>0</v>
      </c>
      <c r="G89" s="182">
        <f>'Tabela 1'!G89+'Różnica 1 i 2'!G89</f>
        <v>0</v>
      </c>
      <c r="H89" s="183">
        <f>'Tabela 1'!H89+'Różnica 1 i 2'!H89</f>
        <v>0</v>
      </c>
      <c r="I89" s="183">
        <f>'Tabela 1'!I89+'Różnica 1 i 2'!I89</f>
        <v>0</v>
      </c>
      <c r="J89" s="181">
        <f>'Tabela 1'!J89+'Różnica 1 i 2'!J89</f>
        <v>0</v>
      </c>
      <c r="K89" s="134">
        <f t="shared" si="34"/>
        <v>5842438</v>
      </c>
      <c r="L89" s="143">
        <f t="shared" si="19"/>
        <v>1</v>
      </c>
      <c r="M89" s="177" t="s">
        <v>88</v>
      </c>
      <c r="N89" s="70"/>
      <c r="O89" s="70"/>
      <c r="P89" s="70"/>
      <c r="Q89" s="70"/>
    </row>
    <row r="90" spans="1:18" s="178" customFormat="1" ht="24" customHeight="1" x14ac:dyDescent="0.35">
      <c r="A90" s="245"/>
      <c r="B90" s="245"/>
      <c r="C90" s="36" t="s">
        <v>86</v>
      </c>
      <c r="D90" s="181">
        <f>'Tabela 1'!D90+'Różnica 1 i 2'!D90</f>
        <v>834634</v>
      </c>
      <c r="E90" s="97">
        <f t="shared" si="30"/>
        <v>0</v>
      </c>
      <c r="F90" s="102">
        <f t="shared" si="28"/>
        <v>0</v>
      </c>
      <c r="G90" s="182">
        <f>'Tabela 1'!G90+'Różnica 1 i 2'!G90</f>
        <v>0</v>
      </c>
      <c r="H90" s="183">
        <f>'Tabela 1'!H90+'Różnica 1 i 2'!H90</f>
        <v>0</v>
      </c>
      <c r="I90" s="183">
        <f>'Tabela 1'!I90+'Różnica 1 i 2'!I90</f>
        <v>0</v>
      </c>
      <c r="J90" s="181">
        <f>'Tabela 1'!J90+'Różnica 1 i 2'!J90</f>
        <v>0</v>
      </c>
      <c r="K90" s="134">
        <f t="shared" si="34"/>
        <v>834634</v>
      </c>
      <c r="L90" s="143">
        <f t="shared" si="19"/>
        <v>1</v>
      </c>
      <c r="M90" s="177" t="s">
        <v>88</v>
      </c>
      <c r="N90" s="70"/>
      <c r="O90" s="70"/>
      <c r="P90" s="70"/>
      <c r="Q90" s="70"/>
    </row>
    <row r="91" spans="1:18" s="178" customFormat="1" ht="24" customHeight="1" x14ac:dyDescent="0.35">
      <c r="A91" s="245"/>
      <c r="B91" s="245"/>
      <c r="C91" s="36" t="s">
        <v>2</v>
      </c>
      <c r="D91" s="181">
        <f>'Tabela 1'!D91+'Różnica 1 i 2'!D91</f>
        <v>417317</v>
      </c>
      <c r="E91" s="97">
        <f t="shared" si="30"/>
        <v>0</v>
      </c>
      <c r="F91" s="102">
        <f t="shared" si="28"/>
        <v>0</v>
      </c>
      <c r="G91" s="182">
        <f>'Tabela 1'!G91+'Różnica 1 i 2'!G91</f>
        <v>0</v>
      </c>
      <c r="H91" s="183">
        <f>'Tabela 1'!H91+'Różnica 1 i 2'!H91</f>
        <v>0</v>
      </c>
      <c r="I91" s="183">
        <f>'Tabela 1'!I91+'Różnica 1 i 2'!I91</f>
        <v>0</v>
      </c>
      <c r="J91" s="181">
        <f>'Tabela 1'!J91+'Różnica 1 i 2'!J91</f>
        <v>0</v>
      </c>
      <c r="K91" s="134">
        <f t="shared" si="34"/>
        <v>417317</v>
      </c>
      <c r="L91" s="143">
        <f t="shared" si="19"/>
        <v>1</v>
      </c>
      <c r="M91" s="177" t="s">
        <v>88</v>
      </c>
      <c r="N91" s="70"/>
      <c r="O91" s="70"/>
      <c r="P91" s="70"/>
      <c r="Q91" s="70"/>
    </row>
    <row r="92" spans="1:18" s="178" customFormat="1" ht="24" customHeight="1" x14ac:dyDescent="0.35">
      <c r="A92" s="246"/>
      <c r="B92" s="246"/>
      <c r="C92" s="50" t="s">
        <v>7</v>
      </c>
      <c r="D92" s="82">
        <f>SUM(D89:D91)</f>
        <v>7094389</v>
      </c>
      <c r="E92" s="98">
        <f t="shared" si="30"/>
        <v>0</v>
      </c>
      <c r="F92" s="98">
        <f t="shared" si="28"/>
        <v>0</v>
      </c>
      <c r="G92" s="112">
        <f t="shared" ref="G92:J92" si="37">SUM(G89:G91)</f>
        <v>0</v>
      </c>
      <c r="H92" s="30">
        <f t="shared" si="37"/>
        <v>0</v>
      </c>
      <c r="I92" s="30">
        <f t="shared" si="37"/>
        <v>0</v>
      </c>
      <c r="J92" s="82">
        <f t="shared" si="37"/>
        <v>0</v>
      </c>
      <c r="K92" s="135">
        <f t="shared" si="34"/>
        <v>7094389</v>
      </c>
      <c r="L92" s="144">
        <f t="shared" si="19"/>
        <v>1</v>
      </c>
      <c r="M92" s="177" t="s">
        <v>88</v>
      </c>
      <c r="N92" s="70"/>
      <c r="O92" s="70"/>
      <c r="P92" s="70"/>
      <c r="Q92" s="70"/>
    </row>
    <row r="93" spans="1:18" s="178" customFormat="1" ht="24" customHeight="1" x14ac:dyDescent="0.35">
      <c r="A93" s="244" t="s">
        <v>64</v>
      </c>
      <c r="B93" s="244" t="s">
        <v>43</v>
      </c>
      <c r="C93" s="36" t="s">
        <v>17</v>
      </c>
      <c r="D93" s="181">
        <f>'Tabela 1'!D93+'Różnica 1 i 2'!D93</f>
        <v>9160941</v>
      </c>
      <c r="E93" s="97">
        <f t="shared" si="30"/>
        <v>7353252</v>
      </c>
      <c r="F93" s="102">
        <f t="shared" si="28"/>
        <v>0</v>
      </c>
      <c r="G93" s="182">
        <f>'Tabela 1'!G93+'Różnica 1 i 2'!G93</f>
        <v>0</v>
      </c>
      <c r="H93" s="183">
        <f>'Tabela 1'!H93+'Różnica 1 i 2'!H93</f>
        <v>0</v>
      </c>
      <c r="I93" s="183">
        <f>'Tabela 1'!I93+'Różnica 1 i 2'!I93</f>
        <v>0</v>
      </c>
      <c r="J93" s="181">
        <f>'Tabela 1'!J93+'Różnica 1 i 2'!J93</f>
        <v>7353252</v>
      </c>
      <c r="K93" s="134">
        <f t="shared" si="34"/>
        <v>16514193</v>
      </c>
      <c r="L93" s="143">
        <f t="shared" si="19"/>
        <v>0.55473137561126962</v>
      </c>
      <c r="M93" s="177" t="s">
        <v>88</v>
      </c>
      <c r="N93" s="70"/>
      <c r="O93" s="70"/>
      <c r="P93" s="70"/>
      <c r="Q93" s="70"/>
    </row>
    <row r="94" spans="1:18" s="178" customFormat="1" ht="24" customHeight="1" x14ac:dyDescent="0.35">
      <c r="A94" s="245"/>
      <c r="B94" s="245"/>
      <c r="C94" s="36" t="s">
        <v>86</v>
      </c>
      <c r="D94" s="181">
        <f>'Tabela 1'!D94+'Różnica 1 i 2'!D94</f>
        <v>1308706</v>
      </c>
      <c r="E94" s="97">
        <f t="shared" si="30"/>
        <v>1380390</v>
      </c>
      <c r="F94" s="102">
        <f t="shared" si="28"/>
        <v>0</v>
      </c>
      <c r="G94" s="182">
        <f>'Tabela 1'!G94+'Różnica 1 i 2'!G94</f>
        <v>0</v>
      </c>
      <c r="H94" s="183">
        <f>'Tabela 1'!H94+'Różnica 1 i 2'!H94</f>
        <v>0</v>
      </c>
      <c r="I94" s="183">
        <f>'Tabela 1'!I94+'Różnica 1 i 2'!I94</f>
        <v>0</v>
      </c>
      <c r="J94" s="181">
        <f>'Tabela 1'!J94+'Różnica 1 i 2'!J94</f>
        <v>1380390</v>
      </c>
      <c r="K94" s="134">
        <f t="shared" si="34"/>
        <v>2689096</v>
      </c>
      <c r="L94" s="143">
        <f t="shared" si="19"/>
        <v>0.48667135721446908</v>
      </c>
      <c r="M94" s="177" t="s">
        <v>88</v>
      </c>
      <c r="N94" s="70"/>
      <c r="O94" s="70"/>
      <c r="P94" s="70"/>
      <c r="Q94" s="70"/>
    </row>
    <row r="95" spans="1:18" s="178" customFormat="1" ht="24" customHeight="1" x14ac:dyDescent="0.35">
      <c r="A95" s="245"/>
      <c r="B95" s="245"/>
      <c r="C95" s="36" t="s">
        <v>2</v>
      </c>
      <c r="D95" s="181">
        <f>'Tabela 1'!D95+'Różnica 1 i 2'!D95</f>
        <v>654353</v>
      </c>
      <c r="E95" s="97">
        <f t="shared" si="30"/>
        <v>1064111</v>
      </c>
      <c r="F95" s="102">
        <f t="shared" si="28"/>
        <v>0</v>
      </c>
      <c r="G95" s="182">
        <f>'Tabela 1'!G95+'Różnica 1 i 2'!G95</f>
        <v>0</v>
      </c>
      <c r="H95" s="183">
        <f>'Tabela 1'!H95+'Różnica 1 i 2'!H95</f>
        <v>0</v>
      </c>
      <c r="I95" s="183">
        <f>'Tabela 1'!I95+'Różnica 1 i 2'!I95</f>
        <v>0</v>
      </c>
      <c r="J95" s="181">
        <f>'Tabela 1'!J95+'Różnica 1 i 2'!J95</f>
        <v>1064111</v>
      </c>
      <c r="K95" s="134">
        <f t="shared" si="34"/>
        <v>1718464</v>
      </c>
      <c r="L95" s="143">
        <f t="shared" si="19"/>
        <v>0.38077783415887678</v>
      </c>
      <c r="M95" s="177" t="s">
        <v>88</v>
      </c>
      <c r="N95" s="70"/>
      <c r="O95" s="70"/>
      <c r="P95" s="70"/>
      <c r="Q95" s="70"/>
    </row>
    <row r="96" spans="1:18" s="178" customFormat="1" ht="24" customHeight="1" x14ac:dyDescent="0.35">
      <c r="A96" s="246"/>
      <c r="B96" s="246"/>
      <c r="C96" s="50" t="s">
        <v>7</v>
      </c>
      <c r="D96" s="82">
        <f>SUM(D93:D95)</f>
        <v>11124000</v>
      </c>
      <c r="E96" s="98">
        <f t="shared" si="30"/>
        <v>9797753</v>
      </c>
      <c r="F96" s="98">
        <f t="shared" si="28"/>
        <v>0</v>
      </c>
      <c r="G96" s="112">
        <f t="shared" ref="G96:J96" si="38">SUM(G93:G95)</f>
        <v>0</v>
      </c>
      <c r="H96" s="30">
        <f t="shared" si="38"/>
        <v>0</v>
      </c>
      <c r="I96" s="30">
        <f t="shared" si="38"/>
        <v>0</v>
      </c>
      <c r="J96" s="82">
        <f t="shared" si="38"/>
        <v>9797753</v>
      </c>
      <c r="K96" s="135">
        <f t="shared" si="34"/>
        <v>20921753</v>
      </c>
      <c r="L96" s="144">
        <f t="shared" si="19"/>
        <v>0.53169540812378391</v>
      </c>
      <c r="M96" s="177" t="s">
        <v>88</v>
      </c>
      <c r="N96" s="186"/>
      <c r="O96" s="186"/>
      <c r="P96" s="186"/>
      <c r="Q96" s="70"/>
    </row>
    <row r="97" spans="1:17" ht="24" customHeight="1" x14ac:dyDescent="0.35">
      <c r="A97" s="17" t="s">
        <v>35</v>
      </c>
      <c r="B97" s="17"/>
      <c r="C97" s="24"/>
      <c r="D97" s="85">
        <f>SUM(D20,D24,D28,D32,D36,D40,D44,D48,D52,D56,D60,D64,D68,D72,D76,D92,D80,D84,D88,D96)</f>
        <v>1469277310</v>
      </c>
      <c r="E97" s="101">
        <f t="shared" si="30"/>
        <v>284749449</v>
      </c>
      <c r="F97" s="101">
        <f t="shared" si="28"/>
        <v>0</v>
      </c>
      <c r="G97" s="113">
        <f t="shared" ref="G97:J97" si="39">SUM(G20,G24,G28,G32,G36,G40,G44,G48,G52,G56,G60,G64,G68,G72,G76,G80,G84,G88,G92,G96)</f>
        <v>0</v>
      </c>
      <c r="H97" s="24">
        <f t="shared" si="39"/>
        <v>0</v>
      </c>
      <c r="I97" s="24">
        <f t="shared" si="39"/>
        <v>0</v>
      </c>
      <c r="J97" s="85">
        <f t="shared" si="39"/>
        <v>284749449</v>
      </c>
      <c r="K97" s="133">
        <f t="shared" si="34"/>
        <v>1754026759</v>
      </c>
      <c r="L97" s="145">
        <f t="shared" ref="L97:L128" si="40">SUM(D97/K97)</f>
        <v>0.83765957529499702</v>
      </c>
      <c r="M97" s="140" t="s">
        <v>88</v>
      </c>
      <c r="N97" s="67"/>
      <c r="O97" s="67"/>
      <c r="P97" s="67"/>
      <c r="Q97" s="67"/>
    </row>
    <row r="98" spans="1:17" s="178" customFormat="1" ht="24" customHeight="1" x14ac:dyDescent="0.35">
      <c r="A98" s="244" t="s">
        <v>192</v>
      </c>
      <c r="B98" s="272" t="s">
        <v>100</v>
      </c>
      <c r="C98" s="36" t="s">
        <v>17</v>
      </c>
      <c r="D98" s="181">
        <f>'Tabela 1'!D98+'Różnica 1 i 2'!D98</f>
        <v>31294118</v>
      </c>
      <c r="E98" s="97">
        <f t="shared" si="30"/>
        <v>8895409</v>
      </c>
      <c r="F98" s="102">
        <f t="shared" si="28"/>
        <v>0</v>
      </c>
      <c r="G98" s="182">
        <f>'Tabela 1'!G98+'Różnica 1 i 2'!G98</f>
        <v>0</v>
      </c>
      <c r="H98" s="183">
        <f>'Tabela 1'!H98+'Różnica 1 i 2'!H98</f>
        <v>0</v>
      </c>
      <c r="I98" s="183">
        <f>'Tabela 1'!I98+'Różnica 1 i 2'!I98</f>
        <v>0</v>
      </c>
      <c r="J98" s="181">
        <f>'Tabela 1'!J98+'Różnica 1 i 2'!J98</f>
        <v>8895409</v>
      </c>
      <c r="K98" s="134">
        <f t="shared" si="34"/>
        <v>40189527</v>
      </c>
      <c r="L98" s="143">
        <f t="shared" si="40"/>
        <v>0.7786635060422582</v>
      </c>
      <c r="M98" s="177" t="s">
        <v>88</v>
      </c>
      <c r="N98" s="70"/>
      <c r="O98" s="70"/>
      <c r="P98" s="70"/>
      <c r="Q98" s="70"/>
    </row>
    <row r="99" spans="1:17" s="178" customFormat="1" ht="24" customHeight="1" x14ac:dyDescent="0.35">
      <c r="A99" s="245"/>
      <c r="B99" s="273"/>
      <c r="C99" s="36" t="s">
        <v>86</v>
      </c>
      <c r="D99" s="181">
        <f>'Tabela 1'!D99+'Różnica 1 i 2'!D99</f>
        <v>4470588</v>
      </c>
      <c r="E99" s="97">
        <f t="shared" si="30"/>
        <v>2397812</v>
      </c>
      <c r="F99" s="102">
        <f t="shared" si="28"/>
        <v>0</v>
      </c>
      <c r="G99" s="182">
        <f>'Tabela 1'!G99+'Różnica 1 i 2'!G99</f>
        <v>0</v>
      </c>
      <c r="H99" s="183">
        <f>'Tabela 1'!H99+'Różnica 1 i 2'!H99</f>
        <v>0</v>
      </c>
      <c r="I99" s="183">
        <f>'Tabela 1'!I99+'Różnica 1 i 2'!I99</f>
        <v>0</v>
      </c>
      <c r="J99" s="181">
        <f>'Tabela 1'!J99+'Różnica 1 i 2'!J99</f>
        <v>2397812</v>
      </c>
      <c r="K99" s="134">
        <f t="shared" si="34"/>
        <v>6868400</v>
      </c>
      <c r="L99" s="143">
        <f t="shared" si="40"/>
        <v>0.65089220196843511</v>
      </c>
      <c r="M99" s="177" t="s">
        <v>88</v>
      </c>
      <c r="N99" s="70"/>
      <c r="O99" s="70"/>
      <c r="P99" s="70"/>
      <c r="Q99" s="70"/>
    </row>
    <row r="100" spans="1:17" s="178" customFormat="1" ht="24" customHeight="1" x14ac:dyDescent="0.35">
      <c r="A100" s="245"/>
      <c r="B100" s="273"/>
      <c r="C100" s="36" t="s">
        <v>2</v>
      </c>
      <c r="D100" s="181">
        <f>'Tabela 1'!D100+'Różnica 1 i 2'!D100</f>
        <v>2235294</v>
      </c>
      <c r="E100" s="97">
        <f t="shared" ref="E100:E131" si="41">SUM(G100:J100)</f>
        <v>2476217</v>
      </c>
      <c r="F100" s="102">
        <f t="shared" si="28"/>
        <v>0</v>
      </c>
      <c r="G100" s="182">
        <f>'Tabela 1'!G100+'Różnica 1 i 2'!G100</f>
        <v>0</v>
      </c>
      <c r="H100" s="183">
        <f>'Tabela 1'!H100+'Różnica 1 i 2'!H100</f>
        <v>0</v>
      </c>
      <c r="I100" s="183">
        <f>'Tabela 1'!I100+'Różnica 1 i 2'!I100</f>
        <v>0</v>
      </c>
      <c r="J100" s="181">
        <f>'Tabela 1'!J100+'Różnica 1 i 2'!J100</f>
        <v>2476217</v>
      </c>
      <c r="K100" s="134">
        <f t="shared" si="34"/>
        <v>4711511</v>
      </c>
      <c r="L100" s="143">
        <f t="shared" si="40"/>
        <v>0.47443251220256094</v>
      </c>
      <c r="M100" s="177" t="s">
        <v>88</v>
      </c>
      <c r="N100" s="70"/>
      <c r="O100" s="70"/>
      <c r="P100" s="70"/>
      <c r="Q100" s="70"/>
    </row>
    <row r="101" spans="1:17" s="178" customFormat="1" ht="24" customHeight="1" x14ac:dyDescent="0.35">
      <c r="A101" s="246"/>
      <c r="B101" s="274"/>
      <c r="C101" s="50" t="s">
        <v>7</v>
      </c>
      <c r="D101" s="82">
        <f>SUM(D98:D100)</f>
        <v>38000000</v>
      </c>
      <c r="E101" s="98">
        <f t="shared" si="41"/>
        <v>13769438</v>
      </c>
      <c r="F101" s="98">
        <f t="shared" si="28"/>
        <v>0</v>
      </c>
      <c r="G101" s="112">
        <f t="shared" ref="G101:J101" si="42">SUM(G98:G100)</f>
        <v>0</v>
      </c>
      <c r="H101" s="30">
        <f t="shared" si="42"/>
        <v>0</v>
      </c>
      <c r="I101" s="30">
        <f t="shared" si="42"/>
        <v>0</v>
      </c>
      <c r="J101" s="82">
        <f t="shared" si="42"/>
        <v>13769438</v>
      </c>
      <c r="K101" s="135">
        <f t="shared" si="34"/>
        <v>51769438</v>
      </c>
      <c r="L101" s="144">
        <f t="shared" si="40"/>
        <v>0.73402380763723951</v>
      </c>
      <c r="M101" s="177" t="s">
        <v>88</v>
      </c>
      <c r="N101" s="186"/>
      <c r="O101" s="186"/>
      <c r="P101" s="186"/>
      <c r="Q101" s="70"/>
    </row>
    <row r="102" spans="1:17" s="178" customFormat="1" ht="24" customHeight="1" x14ac:dyDescent="0.35">
      <c r="A102" s="244" t="s">
        <v>66</v>
      </c>
      <c r="B102" s="272" t="s">
        <v>100</v>
      </c>
      <c r="C102" s="36" t="s">
        <v>17</v>
      </c>
      <c r="D102" s="181">
        <f>'Tabela 1'!D102+'Różnica 1 i 2'!D102</f>
        <v>45376471</v>
      </c>
      <c r="E102" s="97">
        <f t="shared" si="41"/>
        <v>0</v>
      </c>
      <c r="F102" s="102">
        <f t="shared" si="28"/>
        <v>0</v>
      </c>
      <c r="G102" s="182">
        <f>'Tabela 1'!G102+'Różnica 1 i 2'!G102</f>
        <v>0</v>
      </c>
      <c r="H102" s="183">
        <f>'Tabela 1'!H102+'Różnica 1 i 2'!H102</f>
        <v>0</v>
      </c>
      <c r="I102" s="183">
        <f>'Tabela 1'!I102+'Różnica 1 i 2'!I102</f>
        <v>0</v>
      </c>
      <c r="J102" s="181">
        <f>'Tabela 1'!J102+'Różnica 1 i 2'!J102</f>
        <v>0</v>
      </c>
      <c r="K102" s="134">
        <f t="shared" si="34"/>
        <v>45376471</v>
      </c>
      <c r="L102" s="143">
        <f t="shared" si="40"/>
        <v>1</v>
      </c>
      <c r="M102" s="177" t="s">
        <v>88</v>
      </c>
      <c r="N102" s="70"/>
      <c r="O102" s="70"/>
      <c r="P102" s="70"/>
      <c r="Q102" s="70"/>
    </row>
    <row r="103" spans="1:17" s="178" customFormat="1" ht="24" customHeight="1" x14ac:dyDescent="0.35">
      <c r="A103" s="245"/>
      <c r="B103" s="273"/>
      <c r="C103" s="36" t="s">
        <v>86</v>
      </c>
      <c r="D103" s="181">
        <f>'Tabela 1'!D103+'Różnica 1 i 2'!D103</f>
        <v>6482353</v>
      </c>
      <c r="E103" s="97">
        <f t="shared" si="41"/>
        <v>0</v>
      </c>
      <c r="F103" s="102">
        <f t="shared" si="28"/>
        <v>0</v>
      </c>
      <c r="G103" s="182">
        <f>'Tabela 1'!G103+'Różnica 1 i 2'!G103</f>
        <v>0</v>
      </c>
      <c r="H103" s="183">
        <f>'Tabela 1'!H103+'Różnica 1 i 2'!H103</f>
        <v>0</v>
      </c>
      <c r="I103" s="183">
        <f>'Tabela 1'!I103+'Różnica 1 i 2'!I103</f>
        <v>0</v>
      </c>
      <c r="J103" s="181">
        <f>'Tabela 1'!J103+'Różnica 1 i 2'!J103</f>
        <v>0</v>
      </c>
      <c r="K103" s="134">
        <f t="shared" si="34"/>
        <v>6482353</v>
      </c>
      <c r="L103" s="143">
        <f t="shared" si="40"/>
        <v>1</v>
      </c>
      <c r="M103" s="177" t="s">
        <v>88</v>
      </c>
      <c r="N103" s="70"/>
      <c r="O103" s="70"/>
      <c r="P103" s="70"/>
      <c r="Q103" s="70"/>
    </row>
    <row r="104" spans="1:17" s="178" customFormat="1" ht="24" customHeight="1" x14ac:dyDescent="0.35">
      <c r="A104" s="245"/>
      <c r="B104" s="273"/>
      <c r="C104" s="36" t="s">
        <v>2</v>
      </c>
      <c r="D104" s="181">
        <f>'Tabela 1'!D104+'Różnica 1 i 2'!D104</f>
        <v>3241176</v>
      </c>
      <c r="E104" s="97">
        <f t="shared" si="41"/>
        <v>0</v>
      </c>
      <c r="F104" s="102">
        <f t="shared" si="28"/>
        <v>0</v>
      </c>
      <c r="G104" s="182">
        <f>'Tabela 1'!G104+'Różnica 1 i 2'!G104</f>
        <v>0</v>
      </c>
      <c r="H104" s="183">
        <f>'Tabela 1'!H104+'Różnica 1 i 2'!H104</f>
        <v>0</v>
      </c>
      <c r="I104" s="183">
        <f>'Tabela 1'!I104+'Różnica 1 i 2'!I104</f>
        <v>0</v>
      </c>
      <c r="J104" s="181">
        <f>'Tabela 1'!J104+'Różnica 1 i 2'!J104</f>
        <v>0</v>
      </c>
      <c r="K104" s="134">
        <f t="shared" si="34"/>
        <v>3241176</v>
      </c>
      <c r="L104" s="143">
        <f t="shared" si="40"/>
        <v>1</v>
      </c>
      <c r="M104" s="177" t="s">
        <v>88</v>
      </c>
      <c r="N104" s="70"/>
      <c r="O104" s="70"/>
      <c r="P104" s="70"/>
      <c r="Q104" s="70"/>
    </row>
    <row r="105" spans="1:17" s="178" customFormat="1" ht="24" customHeight="1" x14ac:dyDescent="0.35">
      <c r="A105" s="246"/>
      <c r="B105" s="274"/>
      <c r="C105" s="50" t="s">
        <v>7</v>
      </c>
      <c r="D105" s="82">
        <f>SUM(D102:D104)</f>
        <v>55100000</v>
      </c>
      <c r="E105" s="98">
        <f t="shared" si="41"/>
        <v>0</v>
      </c>
      <c r="F105" s="98">
        <f t="shared" si="28"/>
        <v>0</v>
      </c>
      <c r="G105" s="112">
        <f t="shared" ref="G105:J105" si="43">SUM(G102:G104)</f>
        <v>0</v>
      </c>
      <c r="H105" s="30">
        <f t="shared" si="43"/>
        <v>0</v>
      </c>
      <c r="I105" s="30">
        <f t="shared" si="43"/>
        <v>0</v>
      </c>
      <c r="J105" s="82">
        <f t="shared" si="43"/>
        <v>0</v>
      </c>
      <c r="K105" s="135">
        <f t="shared" si="34"/>
        <v>55100000</v>
      </c>
      <c r="L105" s="144">
        <f t="shared" si="40"/>
        <v>1</v>
      </c>
      <c r="M105" s="177" t="s">
        <v>88</v>
      </c>
      <c r="N105" s="70"/>
      <c r="O105" s="70"/>
      <c r="P105" s="70"/>
      <c r="Q105" s="70"/>
    </row>
    <row r="106" spans="1:17" s="178" customFormat="1" ht="24" customHeight="1" x14ac:dyDescent="0.35">
      <c r="A106" s="244" t="s">
        <v>67</v>
      </c>
      <c r="B106" s="272" t="s">
        <v>100</v>
      </c>
      <c r="C106" s="36" t="s">
        <v>17</v>
      </c>
      <c r="D106" s="181">
        <f>'Tabela 1'!D106+'Różnica 1 i 2'!D106</f>
        <v>20588235</v>
      </c>
      <c r="E106" s="97">
        <f t="shared" si="41"/>
        <v>0</v>
      </c>
      <c r="F106" s="102">
        <f t="shared" si="28"/>
        <v>0</v>
      </c>
      <c r="G106" s="182">
        <f>'Tabela 1'!G106+'Różnica 1 i 2'!G106</f>
        <v>0</v>
      </c>
      <c r="H106" s="183">
        <f>'Tabela 1'!H106+'Różnica 1 i 2'!H106</f>
        <v>0</v>
      </c>
      <c r="I106" s="183">
        <f>'Tabela 1'!I106+'Różnica 1 i 2'!I106</f>
        <v>0</v>
      </c>
      <c r="J106" s="181">
        <f>'Tabela 1'!J106+'Różnica 1 i 2'!J106</f>
        <v>0</v>
      </c>
      <c r="K106" s="134">
        <f t="shared" si="34"/>
        <v>20588235</v>
      </c>
      <c r="L106" s="143">
        <f t="shared" si="40"/>
        <v>1</v>
      </c>
      <c r="M106" s="177" t="s">
        <v>88</v>
      </c>
      <c r="N106" s="70"/>
      <c r="O106" s="70"/>
      <c r="P106" s="70"/>
      <c r="Q106" s="70"/>
    </row>
    <row r="107" spans="1:17" s="178" customFormat="1" ht="24" customHeight="1" x14ac:dyDescent="0.35">
      <c r="A107" s="245"/>
      <c r="B107" s="273"/>
      <c r="C107" s="36" t="s">
        <v>86</v>
      </c>
      <c r="D107" s="181">
        <f>'Tabela 1'!D107+'Różnica 1 i 2'!D107</f>
        <v>2941177</v>
      </c>
      <c r="E107" s="97">
        <f t="shared" si="41"/>
        <v>0</v>
      </c>
      <c r="F107" s="102">
        <f t="shared" si="28"/>
        <v>0</v>
      </c>
      <c r="G107" s="182">
        <f>'Tabela 1'!G107+'Różnica 1 i 2'!G107</f>
        <v>0</v>
      </c>
      <c r="H107" s="183">
        <f>'Tabela 1'!H107+'Różnica 1 i 2'!H107</f>
        <v>0</v>
      </c>
      <c r="I107" s="183">
        <f>'Tabela 1'!I107+'Różnica 1 i 2'!I107</f>
        <v>0</v>
      </c>
      <c r="J107" s="181">
        <f>'Tabela 1'!J107+'Różnica 1 i 2'!J107</f>
        <v>0</v>
      </c>
      <c r="K107" s="134">
        <f t="shared" si="34"/>
        <v>2941177</v>
      </c>
      <c r="L107" s="143">
        <f t="shared" si="40"/>
        <v>1</v>
      </c>
      <c r="M107" s="177" t="s">
        <v>88</v>
      </c>
      <c r="N107" s="70"/>
      <c r="O107" s="70"/>
      <c r="P107" s="70"/>
      <c r="Q107" s="70"/>
    </row>
    <row r="108" spans="1:17" s="178" customFormat="1" ht="24" customHeight="1" x14ac:dyDescent="0.35">
      <c r="A108" s="245"/>
      <c r="B108" s="273"/>
      <c r="C108" s="36" t="s">
        <v>2</v>
      </c>
      <c r="D108" s="181">
        <f>'Tabela 1'!D108+'Różnica 1 i 2'!D108</f>
        <v>1470588</v>
      </c>
      <c r="E108" s="97">
        <f t="shared" si="41"/>
        <v>0</v>
      </c>
      <c r="F108" s="102">
        <f t="shared" si="28"/>
        <v>0</v>
      </c>
      <c r="G108" s="182">
        <f>'Tabela 1'!G108+'Różnica 1 i 2'!G108</f>
        <v>0</v>
      </c>
      <c r="H108" s="183">
        <f>'Tabela 1'!H108+'Różnica 1 i 2'!H108</f>
        <v>0</v>
      </c>
      <c r="I108" s="183">
        <f>'Tabela 1'!I108+'Różnica 1 i 2'!I108</f>
        <v>0</v>
      </c>
      <c r="J108" s="181">
        <f>'Tabela 1'!J108+'Różnica 1 i 2'!J108</f>
        <v>0</v>
      </c>
      <c r="K108" s="134">
        <f t="shared" si="34"/>
        <v>1470588</v>
      </c>
      <c r="L108" s="143">
        <f t="shared" si="40"/>
        <v>1</v>
      </c>
      <c r="M108" s="177" t="s">
        <v>88</v>
      </c>
      <c r="N108" s="70"/>
      <c r="O108" s="70"/>
      <c r="P108" s="70"/>
      <c r="Q108" s="70"/>
    </row>
    <row r="109" spans="1:17" s="178" customFormat="1" ht="24" customHeight="1" x14ac:dyDescent="0.35">
      <c r="A109" s="246"/>
      <c r="B109" s="274"/>
      <c r="C109" s="50" t="s">
        <v>7</v>
      </c>
      <c r="D109" s="82">
        <f>SUM(D106:D108)</f>
        <v>25000000</v>
      </c>
      <c r="E109" s="98">
        <f t="shared" si="41"/>
        <v>0</v>
      </c>
      <c r="F109" s="98">
        <f t="shared" si="28"/>
        <v>0</v>
      </c>
      <c r="G109" s="112">
        <f t="shared" ref="G109:J109" si="44">SUM(G106:G108)</f>
        <v>0</v>
      </c>
      <c r="H109" s="30">
        <f t="shared" si="44"/>
        <v>0</v>
      </c>
      <c r="I109" s="30">
        <f t="shared" si="44"/>
        <v>0</v>
      </c>
      <c r="J109" s="82">
        <f t="shared" si="44"/>
        <v>0</v>
      </c>
      <c r="K109" s="135">
        <f t="shared" si="34"/>
        <v>25000000</v>
      </c>
      <c r="L109" s="144">
        <f t="shared" si="40"/>
        <v>1</v>
      </c>
      <c r="M109" s="177" t="s">
        <v>88</v>
      </c>
      <c r="N109" s="70"/>
      <c r="O109" s="70"/>
      <c r="P109" s="70"/>
      <c r="Q109" s="70"/>
    </row>
    <row r="110" spans="1:17" ht="24" customHeight="1" x14ac:dyDescent="0.35">
      <c r="A110" s="17" t="s">
        <v>36</v>
      </c>
      <c r="B110" s="25"/>
      <c r="C110" s="23"/>
      <c r="D110" s="85">
        <f>SUM(D101,D105,D109)</f>
        <v>118100000</v>
      </c>
      <c r="E110" s="101">
        <f t="shared" si="41"/>
        <v>13769438</v>
      </c>
      <c r="F110" s="101">
        <f t="shared" si="28"/>
        <v>0</v>
      </c>
      <c r="G110" s="113">
        <f t="shared" ref="G110:J110" si="45">SUM(G101,G105,G109)</f>
        <v>0</v>
      </c>
      <c r="H110" s="24">
        <f t="shared" si="45"/>
        <v>0</v>
      </c>
      <c r="I110" s="24">
        <f t="shared" si="45"/>
        <v>0</v>
      </c>
      <c r="J110" s="85">
        <f t="shared" si="45"/>
        <v>13769438</v>
      </c>
      <c r="K110" s="133">
        <f t="shared" si="34"/>
        <v>131869438</v>
      </c>
      <c r="L110" s="145">
        <f t="shared" si="40"/>
        <v>0.89558279606833546</v>
      </c>
      <c r="M110" s="140" t="s">
        <v>88</v>
      </c>
      <c r="N110" s="67"/>
      <c r="O110" s="67"/>
      <c r="P110" s="67"/>
      <c r="Q110" s="67"/>
    </row>
    <row r="111" spans="1:17" s="178" customFormat="1" ht="24" customHeight="1" x14ac:dyDescent="0.35">
      <c r="A111" s="244" t="s">
        <v>68</v>
      </c>
      <c r="B111" s="244" t="s">
        <v>101</v>
      </c>
      <c r="C111" s="36" t="s">
        <v>17</v>
      </c>
      <c r="D111" s="181">
        <f>'Tabela 1'!D111+'Różnica 1 i 2'!D111</f>
        <v>27176471</v>
      </c>
      <c r="E111" s="97">
        <f t="shared" si="41"/>
        <v>3429351</v>
      </c>
      <c r="F111" s="102">
        <f t="shared" si="28"/>
        <v>0</v>
      </c>
      <c r="G111" s="182">
        <f>'Tabela 1'!G111+'Różnica 1 i 2'!G111</f>
        <v>0</v>
      </c>
      <c r="H111" s="183">
        <f>'Tabela 1'!H111+'Różnica 1 i 2'!H111</f>
        <v>0</v>
      </c>
      <c r="I111" s="183">
        <f>'Tabela 1'!I111+'Różnica 1 i 2'!I111</f>
        <v>0</v>
      </c>
      <c r="J111" s="181">
        <f>'Tabela 1'!J111+'Różnica 1 i 2'!J111</f>
        <v>3429351</v>
      </c>
      <c r="K111" s="134">
        <f t="shared" si="34"/>
        <v>30605822</v>
      </c>
      <c r="L111" s="143">
        <f t="shared" si="40"/>
        <v>0.88795102448155128</v>
      </c>
      <c r="M111" s="177" t="s">
        <v>88</v>
      </c>
      <c r="N111" s="70"/>
      <c r="O111" s="70"/>
      <c r="P111" s="70"/>
      <c r="Q111" s="70"/>
    </row>
    <row r="112" spans="1:17" s="178" customFormat="1" ht="24" customHeight="1" x14ac:dyDescent="0.35">
      <c r="A112" s="245"/>
      <c r="B112" s="245"/>
      <c r="C112" s="36" t="s">
        <v>86</v>
      </c>
      <c r="D112" s="181">
        <f>'Tabela 1'!D112+'Różnica 1 i 2'!D112</f>
        <v>3882353</v>
      </c>
      <c r="E112" s="97">
        <f t="shared" si="41"/>
        <v>1468652</v>
      </c>
      <c r="F112" s="102">
        <f t="shared" si="28"/>
        <v>0</v>
      </c>
      <c r="G112" s="182">
        <f>'Tabela 1'!G112+'Różnica 1 i 2'!G112</f>
        <v>0</v>
      </c>
      <c r="H112" s="183">
        <f>'Tabela 1'!H112+'Różnica 1 i 2'!H112</f>
        <v>0</v>
      </c>
      <c r="I112" s="183">
        <f>'Tabela 1'!I112+'Różnica 1 i 2'!I112</f>
        <v>0</v>
      </c>
      <c r="J112" s="181">
        <f>'Tabela 1'!J112+'Różnica 1 i 2'!J112</f>
        <v>1468652</v>
      </c>
      <c r="K112" s="134">
        <f t="shared" si="34"/>
        <v>5351005</v>
      </c>
      <c r="L112" s="143">
        <f t="shared" si="40"/>
        <v>0.72553716544835967</v>
      </c>
      <c r="M112" s="177" t="s">
        <v>88</v>
      </c>
      <c r="N112" s="70"/>
      <c r="O112" s="70"/>
      <c r="P112" s="70"/>
      <c r="Q112" s="70"/>
    </row>
    <row r="113" spans="1:17" s="178" customFormat="1" ht="24" customHeight="1" x14ac:dyDescent="0.35">
      <c r="A113" s="245"/>
      <c r="B113" s="245"/>
      <c r="C113" s="36" t="s">
        <v>2</v>
      </c>
      <c r="D113" s="181">
        <f>'Tabela 1'!D113+'Różnica 1 i 2'!D113</f>
        <v>1941176</v>
      </c>
      <c r="E113" s="97">
        <f t="shared" si="41"/>
        <v>1843570</v>
      </c>
      <c r="F113" s="102">
        <f t="shared" si="28"/>
        <v>0</v>
      </c>
      <c r="G113" s="182">
        <f>'Tabela 1'!G113+'Różnica 1 i 2'!G113</f>
        <v>0</v>
      </c>
      <c r="H113" s="183">
        <f>'Tabela 1'!H113+'Różnica 1 i 2'!H113</f>
        <v>0</v>
      </c>
      <c r="I113" s="183">
        <f>'Tabela 1'!I113+'Różnica 1 i 2'!I113</f>
        <v>0</v>
      </c>
      <c r="J113" s="181">
        <f>'Tabela 1'!J113+'Różnica 1 i 2'!J113</f>
        <v>1843570</v>
      </c>
      <c r="K113" s="134">
        <f t="shared" si="34"/>
        <v>3784746</v>
      </c>
      <c r="L113" s="143">
        <f t="shared" si="40"/>
        <v>0.51289465660311151</v>
      </c>
      <c r="M113" s="177" t="s">
        <v>88</v>
      </c>
      <c r="N113" s="70"/>
      <c r="O113" s="70"/>
      <c r="P113" s="70"/>
      <c r="Q113" s="70"/>
    </row>
    <row r="114" spans="1:17" s="178" customFormat="1" ht="24" customHeight="1" x14ac:dyDescent="0.35">
      <c r="A114" s="246"/>
      <c r="B114" s="246"/>
      <c r="C114" s="50" t="s">
        <v>7</v>
      </c>
      <c r="D114" s="82">
        <f>SUM(D111:D113)</f>
        <v>33000000</v>
      </c>
      <c r="E114" s="98">
        <f t="shared" si="41"/>
        <v>6741573</v>
      </c>
      <c r="F114" s="98">
        <f t="shared" si="28"/>
        <v>0</v>
      </c>
      <c r="G114" s="112">
        <f t="shared" ref="G114:J114" si="46">SUM(G111:G113)</f>
        <v>0</v>
      </c>
      <c r="H114" s="30">
        <f t="shared" si="46"/>
        <v>0</v>
      </c>
      <c r="I114" s="30">
        <f t="shared" si="46"/>
        <v>0</v>
      </c>
      <c r="J114" s="82">
        <f t="shared" si="46"/>
        <v>6741573</v>
      </c>
      <c r="K114" s="135">
        <f t="shared" si="34"/>
        <v>39741573</v>
      </c>
      <c r="L114" s="144">
        <f t="shared" si="40"/>
        <v>0.83036471656519484</v>
      </c>
      <c r="M114" s="177" t="s">
        <v>88</v>
      </c>
      <c r="N114" s="186"/>
      <c r="O114" s="186"/>
      <c r="P114" s="186"/>
      <c r="Q114" s="70"/>
    </row>
    <row r="115" spans="1:17" s="178" customFormat="1" ht="24" customHeight="1" x14ac:dyDescent="0.35">
      <c r="A115" s="244" t="s">
        <v>69</v>
      </c>
      <c r="B115" s="244" t="s">
        <v>101</v>
      </c>
      <c r="C115" s="36" t="s">
        <v>17</v>
      </c>
      <c r="D115" s="181">
        <f>'Tabela 1'!D115+'Różnica 1 i 2'!D115</f>
        <v>71293977</v>
      </c>
      <c r="E115" s="97">
        <f t="shared" si="41"/>
        <v>57821026</v>
      </c>
      <c r="F115" s="102">
        <f t="shared" si="28"/>
        <v>0</v>
      </c>
      <c r="G115" s="182">
        <f>'Tabela 1'!G115+'Różnica 1 i 2'!G115</f>
        <v>0</v>
      </c>
      <c r="H115" s="183">
        <f>'Tabela 1'!H115+'Różnica 1 i 2'!H115</f>
        <v>0</v>
      </c>
      <c r="I115" s="183">
        <f>'Tabela 1'!I115+'Różnica 1 i 2'!I115</f>
        <v>0</v>
      </c>
      <c r="J115" s="181">
        <f>'Tabela 1'!J115+'Różnica 1 i 2'!J115</f>
        <v>57821026</v>
      </c>
      <c r="K115" s="134">
        <f t="shared" si="34"/>
        <v>129115003</v>
      </c>
      <c r="L115" s="143">
        <f t="shared" si="40"/>
        <v>0.55217422718876441</v>
      </c>
      <c r="M115" s="177" t="s">
        <v>88</v>
      </c>
      <c r="N115" s="70"/>
      <c r="O115" s="70"/>
      <c r="Q115" s="70"/>
    </row>
    <row r="116" spans="1:17" s="178" customFormat="1" ht="24" customHeight="1" x14ac:dyDescent="0.35">
      <c r="A116" s="245"/>
      <c r="B116" s="245"/>
      <c r="C116" s="36" t="s">
        <v>86</v>
      </c>
      <c r="D116" s="181">
        <f>'Tabela 1'!D116+'Różnica 1 i 2'!D116</f>
        <v>10184854</v>
      </c>
      <c r="E116" s="97">
        <f t="shared" si="41"/>
        <v>14011753</v>
      </c>
      <c r="F116" s="102">
        <f t="shared" si="28"/>
        <v>0</v>
      </c>
      <c r="G116" s="182">
        <f>'Tabela 1'!G116+'Różnica 1 i 2'!G116</f>
        <v>0</v>
      </c>
      <c r="H116" s="183">
        <f>'Tabela 1'!H116+'Różnica 1 i 2'!H116</f>
        <v>0</v>
      </c>
      <c r="I116" s="183">
        <f>'Tabela 1'!I116+'Różnica 1 i 2'!I116</f>
        <v>0</v>
      </c>
      <c r="J116" s="181">
        <f>'Tabela 1'!J116+'Różnica 1 i 2'!J116</f>
        <v>14011753</v>
      </c>
      <c r="K116" s="134">
        <f t="shared" si="34"/>
        <v>24196607</v>
      </c>
      <c r="L116" s="143">
        <f t="shared" si="40"/>
        <v>0.42092075140948482</v>
      </c>
      <c r="M116" s="177" t="s">
        <v>88</v>
      </c>
      <c r="N116" s="70"/>
      <c r="O116" s="70"/>
      <c r="Q116" s="70"/>
    </row>
    <row r="117" spans="1:17" s="178" customFormat="1" ht="24" customHeight="1" x14ac:dyDescent="0.35">
      <c r="A117" s="245"/>
      <c r="B117" s="245"/>
      <c r="C117" s="36" t="s">
        <v>2</v>
      </c>
      <c r="D117" s="181">
        <f>'Tabela 1'!D117+'Różnica 1 i 2'!D117</f>
        <v>5092427</v>
      </c>
      <c r="E117" s="97">
        <f t="shared" si="41"/>
        <v>14738479</v>
      </c>
      <c r="F117" s="102">
        <f t="shared" si="28"/>
        <v>0</v>
      </c>
      <c r="G117" s="182">
        <f>'Tabela 1'!G117+'Różnica 1 i 2'!G117</f>
        <v>0</v>
      </c>
      <c r="H117" s="183">
        <f>'Tabela 1'!H117+'Różnica 1 i 2'!H117</f>
        <v>0</v>
      </c>
      <c r="I117" s="183">
        <f>'Tabela 1'!I117+'Różnica 1 i 2'!I117</f>
        <v>0</v>
      </c>
      <c r="J117" s="181">
        <f>'Tabela 1'!J117+'Różnica 1 i 2'!J117</f>
        <v>14738479</v>
      </c>
      <c r="K117" s="134">
        <f t="shared" si="34"/>
        <v>19830906</v>
      </c>
      <c r="L117" s="143">
        <f t="shared" si="40"/>
        <v>0.25679245315367838</v>
      </c>
      <c r="M117" s="177" t="s">
        <v>88</v>
      </c>
      <c r="N117" s="70"/>
      <c r="O117" s="70"/>
      <c r="Q117" s="70"/>
    </row>
    <row r="118" spans="1:17" s="178" customFormat="1" ht="24" customHeight="1" x14ac:dyDescent="0.35">
      <c r="A118" s="246"/>
      <c r="B118" s="246"/>
      <c r="C118" s="50" t="s">
        <v>7</v>
      </c>
      <c r="D118" s="82">
        <f>SUM(D115:D117)</f>
        <v>86571258</v>
      </c>
      <c r="E118" s="98">
        <f t="shared" si="41"/>
        <v>86571258</v>
      </c>
      <c r="F118" s="98">
        <f t="shared" si="28"/>
        <v>0</v>
      </c>
      <c r="G118" s="112">
        <f t="shared" ref="G118:J118" si="47">SUM(G115:G117)</f>
        <v>0</v>
      </c>
      <c r="H118" s="30">
        <f t="shared" si="47"/>
        <v>0</v>
      </c>
      <c r="I118" s="30">
        <f t="shared" si="47"/>
        <v>0</v>
      </c>
      <c r="J118" s="82">
        <f t="shared" si="47"/>
        <v>86571258</v>
      </c>
      <c r="K118" s="135">
        <f t="shared" si="34"/>
        <v>173142516</v>
      </c>
      <c r="L118" s="144">
        <f t="shared" si="40"/>
        <v>0.5</v>
      </c>
      <c r="M118" s="177" t="s">
        <v>88</v>
      </c>
      <c r="N118" s="186"/>
      <c r="O118" s="186"/>
      <c r="Q118" s="186"/>
    </row>
    <row r="119" spans="1:17" s="178" customFormat="1" ht="24" customHeight="1" x14ac:dyDescent="0.35">
      <c r="A119" s="244" t="s">
        <v>70</v>
      </c>
      <c r="B119" s="244" t="s">
        <v>101</v>
      </c>
      <c r="C119" s="36" t="s">
        <v>17</v>
      </c>
      <c r="D119" s="181">
        <f>'Tabela 1'!D119+'Różnica 1 i 2'!D119</f>
        <v>33764706</v>
      </c>
      <c r="E119" s="97">
        <f t="shared" si="41"/>
        <v>0</v>
      </c>
      <c r="F119" s="102">
        <f t="shared" si="28"/>
        <v>0</v>
      </c>
      <c r="G119" s="182">
        <f>'Tabela 1'!G119+'Różnica 1 i 2'!G119</f>
        <v>0</v>
      </c>
      <c r="H119" s="183">
        <f>'Tabela 1'!H119+'Różnica 1 i 2'!H119</f>
        <v>0</v>
      </c>
      <c r="I119" s="183">
        <f>'Tabela 1'!I119+'Różnica 1 i 2'!I119</f>
        <v>0</v>
      </c>
      <c r="J119" s="181">
        <f>'Tabela 1'!J119+'Różnica 1 i 2'!J119</f>
        <v>0</v>
      </c>
      <c r="K119" s="134">
        <f t="shared" si="34"/>
        <v>33764706</v>
      </c>
      <c r="L119" s="143">
        <f t="shared" si="40"/>
        <v>1</v>
      </c>
      <c r="M119" s="177" t="s">
        <v>88</v>
      </c>
      <c r="N119" s="70"/>
      <c r="O119" s="70"/>
      <c r="Q119" s="70"/>
    </row>
    <row r="120" spans="1:17" s="178" customFormat="1" ht="24" customHeight="1" x14ac:dyDescent="0.35">
      <c r="A120" s="245"/>
      <c r="B120" s="245"/>
      <c r="C120" s="36" t="s">
        <v>86</v>
      </c>
      <c r="D120" s="181">
        <f>'Tabela 1'!D120+'Różnica 1 i 2'!D120</f>
        <v>4823529</v>
      </c>
      <c r="E120" s="97">
        <f t="shared" si="41"/>
        <v>0</v>
      </c>
      <c r="F120" s="102">
        <f t="shared" si="28"/>
        <v>0</v>
      </c>
      <c r="G120" s="182">
        <f>'Tabela 1'!G120+'Różnica 1 i 2'!G120</f>
        <v>0</v>
      </c>
      <c r="H120" s="183">
        <f>'Tabela 1'!H120+'Różnica 1 i 2'!H120</f>
        <v>0</v>
      </c>
      <c r="I120" s="183">
        <f>'Tabela 1'!I120+'Różnica 1 i 2'!I120</f>
        <v>0</v>
      </c>
      <c r="J120" s="181">
        <f>'Tabela 1'!J120+'Różnica 1 i 2'!J120</f>
        <v>0</v>
      </c>
      <c r="K120" s="134">
        <f t="shared" si="34"/>
        <v>4823529</v>
      </c>
      <c r="L120" s="143">
        <f t="shared" si="40"/>
        <v>1</v>
      </c>
      <c r="M120" s="177" t="s">
        <v>88</v>
      </c>
      <c r="N120" s="70"/>
      <c r="O120" s="70"/>
      <c r="P120" s="70"/>
      <c r="Q120" s="70"/>
    </row>
    <row r="121" spans="1:17" s="178" customFormat="1" ht="24" customHeight="1" x14ac:dyDescent="0.35">
      <c r="A121" s="245"/>
      <c r="B121" s="245"/>
      <c r="C121" s="36" t="s">
        <v>2</v>
      </c>
      <c r="D121" s="181">
        <f>'Tabela 1'!D121+'Różnica 1 i 2'!D121</f>
        <v>2411765</v>
      </c>
      <c r="E121" s="97">
        <f t="shared" si="41"/>
        <v>0</v>
      </c>
      <c r="F121" s="102">
        <f t="shared" si="28"/>
        <v>0</v>
      </c>
      <c r="G121" s="182">
        <f>'Tabela 1'!G121+'Różnica 1 i 2'!G121</f>
        <v>0</v>
      </c>
      <c r="H121" s="183">
        <f>'Tabela 1'!H121+'Różnica 1 i 2'!H121</f>
        <v>0</v>
      </c>
      <c r="I121" s="183">
        <f>'Tabela 1'!I121+'Różnica 1 i 2'!I121</f>
        <v>0</v>
      </c>
      <c r="J121" s="181">
        <f>'Tabela 1'!J121+'Różnica 1 i 2'!J121</f>
        <v>0</v>
      </c>
      <c r="K121" s="134">
        <f t="shared" si="34"/>
        <v>2411765</v>
      </c>
      <c r="L121" s="143">
        <f t="shared" si="40"/>
        <v>1</v>
      </c>
      <c r="M121" s="177" t="s">
        <v>88</v>
      </c>
      <c r="N121" s="70"/>
      <c r="O121" s="70"/>
      <c r="P121" s="70"/>
      <c r="Q121" s="70"/>
    </row>
    <row r="122" spans="1:17" s="178" customFormat="1" ht="24" customHeight="1" x14ac:dyDescent="0.35">
      <c r="A122" s="246"/>
      <c r="B122" s="246"/>
      <c r="C122" s="50" t="s">
        <v>7</v>
      </c>
      <c r="D122" s="82">
        <f>SUM(D119:D121)</f>
        <v>41000000</v>
      </c>
      <c r="E122" s="98">
        <f t="shared" si="41"/>
        <v>0</v>
      </c>
      <c r="F122" s="98">
        <f t="shared" si="28"/>
        <v>0</v>
      </c>
      <c r="G122" s="112">
        <f t="shared" ref="G122:J122" si="48">SUM(G119:G121)</f>
        <v>0</v>
      </c>
      <c r="H122" s="30">
        <f t="shared" si="48"/>
        <v>0</v>
      </c>
      <c r="I122" s="30">
        <f t="shared" si="48"/>
        <v>0</v>
      </c>
      <c r="J122" s="82">
        <f t="shared" si="48"/>
        <v>0</v>
      </c>
      <c r="K122" s="135">
        <f t="shared" si="34"/>
        <v>41000000</v>
      </c>
      <c r="L122" s="144">
        <f t="shared" si="40"/>
        <v>1</v>
      </c>
      <c r="M122" s="177" t="s">
        <v>88</v>
      </c>
      <c r="N122" s="70"/>
      <c r="O122" s="70"/>
      <c r="P122" s="70"/>
      <c r="Q122" s="70"/>
    </row>
    <row r="123" spans="1:17" s="178" customFormat="1" ht="24" customHeight="1" x14ac:dyDescent="0.35">
      <c r="A123" s="244" t="s">
        <v>71</v>
      </c>
      <c r="B123" s="244" t="s">
        <v>101</v>
      </c>
      <c r="C123" s="36" t="s">
        <v>17</v>
      </c>
      <c r="D123" s="181">
        <f>'Tabela 1'!D123+'Różnica 1 i 2'!D123</f>
        <v>5188235</v>
      </c>
      <c r="E123" s="97">
        <f t="shared" si="41"/>
        <v>0</v>
      </c>
      <c r="F123" s="102">
        <f t="shared" si="28"/>
        <v>0</v>
      </c>
      <c r="G123" s="182">
        <f>'Tabela 1'!G123+'Różnica 1 i 2'!G123</f>
        <v>0</v>
      </c>
      <c r="H123" s="183">
        <f>'Tabela 1'!H123+'Różnica 1 i 2'!H123</f>
        <v>0</v>
      </c>
      <c r="I123" s="183">
        <f>'Tabela 1'!I123+'Różnica 1 i 2'!I123</f>
        <v>0</v>
      </c>
      <c r="J123" s="181">
        <f>'Tabela 1'!J123+'Różnica 1 i 2'!J123</f>
        <v>0</v>
      </c>
      <c r="K123" s="134">
        <f t="shared" si="34"/>
        <v>5188235</v>
      </c>
      <c r="L123" s="143">
        <f t="shared" si="40"/>
        <v>1</v>
      </c>
      <c r="M123" s="177" t="s">
        <v>88</v>
      </c>
      <c r="N123" s="70"/>
      <c r="O123" s="70"/>
      <c r="P123" s="70"/>
      <c r="Q123" s="70"/>
    </row>
    <row r="124" spans="1:17" s="178" customFormat="1" ht="24" customHeight="1" x14ac:dyDescent="0.35">
      <c r="A124" s="245"/>
      <c r="B124" s="245"/>
      <c r="C124" s="36" t="s">
        <v>86</v>
      </c>
      <c r="D124" s="181">
        <f>'Tabela 1'!D124+'Różnica 1 i 2'!D124</f>
        <v>741176</v>
      </c>
      <c r="E124" s="97">
        <f t="shared" si="41"/>
        <v>0</v>
      </c>
      <c r="F124" s="102">
        <f t="shared" si="28"/>
        <v>0</v>
      </c>
      <c r="G124" s="182">
        <f>'Tabela 1'!G124+'Różnica 1 i 2'!G124</f>
        <v>0</v>
      </c>
      <c r="H124" s="183">
        <f>'Tabela 1'!H124+'Różnica 1 i 2'!H124</f>
        <v>0</v>
      </c>
      <c r="I124" s="183">
        <f>'Tabela 1'!I124+'Różnica 1 i 2'!I124</f>
        <v>0</v>
      </c>
      <c r="J124" s="181">
        <f>'Tabela 1'!J124+'Różnica 1 i 2'!J124</f>
        <v>0</v>
      </c>
      <c r="K124" s="134">
        <f t="shared" si="34"/>
        <v>741176</v>
      </c>
      <c r="L124" s="143">
        <f t="shared" si="40"/>
        <v>1</v>
      </c>
      <c r="M124" s="177" t="s">
        <v>88</v>
      </c>
      <c r="N124" s="70"/>
      <c r="O124" s="70"/>
      <c r="P124" s="70"/>
      <c r="Q124" s="70"/>
    </row>
    <row r="125" spans="1:17" s="178" customFormat="1" ht="24" customHeight="1" x14ac:dyDescent="0.35">
      <c r="A125" s="245"/>
      <c r="B125" s="245"/>
      <c r="C125" s="36" t="s">
        <v>2</v>
      </c>
      <c r="D125" s="181">
        <f>'Tabela 1'!D125+'Różnica 1 i 2'!D125</f>
        <v>370589</v>
      </c>
      <c r="E125" s="97">
        <f t="shared" si="41"/>
        <v>0</v>
      </c>
      <c r="F125" s="102">
        <f t="shared" si="28"/>
        <v>0</v>
      </c>
      <c r="G125" s="182">
        <f>'Tabela 1'!G125+'Różnica 1 i 2'!G125</f>
        <v>0</v>
      </c>
      <c r="H125" s="183">
        <f>'Tabela 1'!H125+'Różnica 1 i 2'!H125</f>
        <v>0</v>
      </c>
      <c r="I125" s="183">
        <f>'Tabela 1'!I125+'Różnica 1 i 2'!I125</f>
        <v>0</v>
      </c>
      <c r="J125" s="181">
        <f>'Tabela 1'!J125+'Różnica 1 i 2'!J125</f>
        <v>0</v>
      </c>
      <c r="K125" s="134">
        <f t="shared" si="34"/>
        <v>370589</v>
      </c>
      <c r="L125" s="143">
        <f t="shared" si="40"/>
        <v>1</v>
      </c>
      <c r="M125" s="177" t="s">
        <v>88</v>
      </c>
      <c r="N125" s="70"/>
      <c r="O125" s="70"/>
      <c r="P125" s="70"/>
      <c r="Q125" s="70"/>
    </row>
    <row r="126" spans="1:17" s="178" customFormat="1" ht="24" customHeight="1" x14ac:dyDescent="0.35">
      <c r="A126" s="246"/>
      <c r="B126" s="246"/>
      <c r="C126" s="50" t="s">
        <v>7</v>
      </c>
      <c r="D126" s="82">
        <f>SUM(D123:D125)</f>
        <v>6300000</v>
      </c>
      <c r="E126" s="98">
        <f t="shared" si="41"/>
        <v>0</v>
      </c>
      <c r="F126" s="98">
        <f t="shared" si="28"/>
        <v>0</v>
      </c>
      <c r="G126" s="112">
        <f t="shared" ref="G126:J126" si="49">SUM(G123:G125)</f>
        <v>0</v>
      </c>
      <c r="H126" s="30">
        <f t="shared" si="49"/>
        <v>0</v>
      </c>
      <c r="I126" s="30">
        <f t="shared" si="49"/>
        <v>0</v>
      </c>
      <c r="J126" s="82">
        <f t="shared" si="49"/>
        <v>0</v>
      </c>
      <c r="K126" s="135">
        <f t="shared" si="34"/>
        <v>6300000</v>
      </c>
      <c r="L126" s="144">
        <f t="shared" si="40"/>
        <v>1</v>
      </c>
      <c r="M126" s="177" t="s">
        <v>88</v>
      </c>
      <c r="N126" s="70"/>
      <c r="O126" s="70"/>
      <c r="P126" s="70"/>
      <c r="Q126" s="70"/>
    </row>
    <row r="127" spans="1:17" s="178" customFormat="1" ht="24" customHeight="1" x14ac:dyDescent="0.35">
      <c r="A127" s="244" t="s">
        <v>72</v>
      </c>
      <c r="B127" s="244" t="s">
        <v>101</v>
      </c>
      <c r="C127" s="36" t="s">
        <v>17</v>
      </c>
      <c r="D127" s="181">
        <f>'Tabela 1'!D127+'Różnica 1 i 2'!D127</f>
        <v>66623529</v>
      </c>
      <c r="E127" s="97">
        <f t="shared" si="41"/>
        <v>0</v>
      </c>
      <c r="F127" s="102">
        <f t="shared" si="28"/>
        <v>0</v>
      </c>
      <c r="G127" s="182">
        <f>'Tabela 1'!G127+'Różnica 1 i 2'!G127</f>
        <v>0</v>
      </c>
      <c r="H127" s="183">
        <f>'Tabela 1'!H127+'Różnica 1 i 2'!H127</f>
        <v>0</v>
      </c>
      <c r="I127" s="183">
        <f>'Tabela 1'!I127+'Różnica 1 i 2'!I127</f>
        <v>0</v>
      </c>
      <c r="J127" s="181">
        <f>'Tabela 1'!J127+'Różnica 1 i 2'!J127</f>
        <v>0</v>
      </c>
      <c r="K127" s="134">
        <f t="shared" si="34"/>
        <v>66623529</v>
      </c>
      <c r="L127" s="143">
        <f t="shared" si="40"/>
        <v>1</v>
      </c>
      <c r="M127" s="177" t="s">
        <v>88</v>
      </c>
      <c r="N127" s="70"/>
      <c r="O127" s="70"/>
      <c r="P127" s="70"/>
      <c r="Q127" s="70"/>
    </row>
    <row r="128" spans="1:17" s="178" customFormat="1" ht="24" customHeight="1" x14ac:dyDescent="0.35">
      <c r="A128" s="245"/>
      <c r="B128" s="245"/>
      <c r="C128" s="36" t="s">
        <v>86</v>
      </c>
      <c r="D128" s="181">
        <f>'Tabela 1'!D128+'Różnica 1 i 2'!D128</f>
        <v>9517647</v>
      </c>
      <c r="E128" s="97">
        <f t="shared" si="41"/>
        <v>0</v>
      </c>
      <c r="F128" s="102">
        <f t="shared" si="28"/>
        <v>0</v>
      </c>
      <c r="G128" s="182">
        <f>'Tabela 1'!G128+'Różnica 1 i 2'!G128</f>
        <v>0</v>
      </c>
      <c r="H128" s="183">
        <f>'Tabela 1'!H128+'Różnica 1 i 2'!H128</f>
        <v>0</v>
      </c>
      <c r="I128" s="183">
        <f>'Tabela 1'!I128+'Różnica 1 i 2'!I128</f>
        <v>0</v>
      </c>
      <c r="J128" s="181">
        <f>'Tabela 1'!J128+'Różnica 1 i 2'!J128</f>
        <v>0</v>
      </c>
      <c r="K128" s="134">
        <f t="shared" si="34"/>
        <v>9517647</v>
      </c>
      <c r="L128" s="143">
        <f t="shared" si="40"/>
        <v>1</v>
      </c>
      <c r="M128" s="177" t="s">
        <v>88</v>
      </c>
      <c r="N128" s="70"/>
      <c r="O128" s="70"/>
      <c r="P128" s="70"/>
      <c r="Q128" s="70"/>
    </row>
    <row r="129" spans="1:21" s="178" customFormat="1" ht="24" customHeight="1" x14ac:dyDescent="0.35">
      <c r="A129" s="245"/>
      <c r="B129" s="245"/>
      <c r="C129" s="36" t="s">
        <v>2</v>
      </c>
      <c r="D129" s="181">
        <f>'Tabela 1'!D129+'Różnica 1 i 2'!D129</f>
        <v>4758824</v>
      </c>
      <c r="E129" s="97">
        <f t="shared" si="41"/>
        <v>0</v>
      </c>
      <c r="F129" s="102">
        <f t="shared" si="28"/>
        <v>0</v>
      </c>
      <c r="G129" s="182">
        <f>'Tabela 1'!G129+'Różnica 1 i 2'!G129</f>
        <v>0</v>
      </c>
      <c r="H129" s="183">
        <f>'Tabela 1'!H129+'Różnica 1 i 2'!H129</f>
        <v>0</v>
      </c>
      <c r="I129" s="183">
        <f>'Tabela 1'!I129+'Różnica 1 i 2'!I129</f>
        <v>0</v>
      </c>
      <c r="J129" s="181">
        <f>'Tabela 1'!J129+'Różnica 1 i 2'!J129</f>
        <v>0</v>
      </c>
      <c r="K129" s="134">
        <f t="shared" si="34"/>
        <v>4758824</v>
      </c>
      <c r="L129" s="143">
        <f t="shared" ref="L129:L160" si="50">SUM(D129/K129)</f>
        <v>1</v>
      </c>
      <c r="M129" s="177" t="s">
        <v>88</v>
      </c>
      <c r="N129" s="70"/>
      <c r="O129" s="70"/>
      <c r="P129" s="70"/>
      <c r="Q129" s="70"/>
    </row>
    <row r="130" spans="1:21" s="178" customFormat="1" ht="24" customHeight="1" x14ac:dyDescent="0.35">
      <c r="A130" s="246"/>
      <c r="B130" s="246"/>
      <c r="C130" s="50" t="s">
        <v>7</v>
      </c>
      <c r="D130" s="82">
        <f>SUM(D127:D129)</f>
        <v>80900000</v>
      </c>
      <c r="E130" s="98">
        <f t="shared" si="41"/>
        <v>0</v>
      </c>
      <c r="F130" s="98">
        <f t="shared" ref="F130:F173" si="51">SUM(G130:I130)</f>
        <v>0</v>
      </c>
      <c r="G130" s="112">
        <f t="shared" ref="G130:J130" si="52">SUM(G127:G129)</f>
        <v>0</v>
      </c>
      <c r="H130" s="30">
        <f t="shared" si="52"/>
        <v>0</v>
      </c>
      <c r="I130" s="30">
        <f t="shared" si="52"/>
        <v>0</v>
      </c>
      <c r="J130" s="82">
        <f t="shared" si="52"/>
        <v>0</v>
      </c>
      <c r="K130" s="135">
        <f t="shared" si="34"/>
        <v>80900000</v>
      </c>
      <c r="L130" s="144">
        <f t="shared" si="50"/>
        <v>1</v>
      </c>
      <c r="M130" s="177" t="s">
        <v>88</v>
      </c>
      <c r="N130" s="70"/>
      <c r="O130" s="70"/>
      <c r="P130" s="70"/>
      <c r="Q130" s="70"/>
    </row>
    <row r="131" spans="1:21" s="178" customFormat="1" ht="24" customHeight="1" x14ac:dyDescent="0.35">
      <c r="A131" s="244" t="s">
        <v>73</v>
      </c>
      <c r="B131" s="244" t="s">
        <v>101</v>
      </c>
      <c r="C131" s="36" t="s">
        <v>17</v>
      </c>
      <c r="D131" s="181">
        <f>'Tabela 1'!D131+'Różnica 1 i 2'!D131</f>
        <v>6588235</v>
      </c>
      <c r="E131" s="97">
        <f t="shared" si="41"/>
        <v>0</v>
      </c>
      <c r="F131" s="102">
        <f t="shared" si="51"/>
        <v>0</v>
      </c>
      <c r="G131" s="182">
        <f>'Tabela 1'!G131+'Różnica 1 i 2'!G131</f>
        <v>0</v>
      </c>
      <c r="H131" s="183">
        <f>'Tabela 1'!H131+'Różnica 1 i 2'!H131</f>
        <v>0</v>
      </c>
      <c r="I131" s="183">
        <f>'Tabela 1'!I131+'Różnica 1 i 2'!I131</f>
        <v>0</v>
      </c>
      <c r="J131" s="181">
        <f>'Tabela 1'!J131+'Różnica 1 i 2'!J131</f>
        <v>0</v>
      </c>
      <c r="K131" s="134">
        <f t="shared" si="34"/>
        <v>6588235</v>
      </c>
      <c r="L131" s="143">
        <f t="shared" si="50"/>
        <v>1</v>
      </c>
      <c r="M131" s="177" t="s">
        <v>88</v>
      </c>
      <c r="N131" s="70"/>
      <c r="O131" s="70"/>
      <c r="P131" s="70"/>
      <c r="Q131" s="70"/>
    </row>
    <row r="132" spans="1:21" s="178" customFormat="1" ht="24" customHeight="1" x14ac:dyDescent="0.35">
      <c r="A132" s="245"/>
      <c r="B132" s="245"/>
      <c r="C132" s="36" t="s">
        <v>86</v>
      </c>
      <c r="D132" s="181">
        <f>'Tabela 1'!D132+'Różnica 1 i 2'!D132</f>
        <v>941176</v>
      </c>
      <c r="E132" s="97">
        <f t="shared" ref="E132:E163" si="53">SUM(G132:J132)</f>
        <v>0</v>
      </c>
      <c r="F132" s="102">
        <f t="shared" si="51"/>
        <v>0</v>
      </c>
      <c r="G132" s="182">
        <f>'Tabela 1'!G132+'Różnica 1 i 2'!G132</f>
        <v>0</v>
      </c>
      <c r="H132" s="183">
        <f>'Tabela 1'!H132+'Różnica 1 i 2'!H132</f>
        <v>0</v>
      </c>
      <c r="I132" s="183">
        <f>'Tabela 1'!I132+'Różnica 1 i 2'!I132</f>
        <v>0</v>
      </c>
      <c r="J132" s="181">
        <f>'Tabela 1'!J132+'Różnica 1 i 2'!J132</f>
        <v>0</v>
      </c>
      <c r="K132" s="134">
        <f t="shared" si="34"/>
        <v>941176</v>
      </c>
      <c r="L132" s="143">
        <f t="shared" si="50"/>
        <v>1</v>
      </c>
      <c r="M132" s="177" t="s">
        <v>88</v>
      </c>
      <c r="N132" s="70"/>
      <c r="O132" s="70"/>
      <c r="P132" s="70"/>
      <c r="Q132" s="70"/>
    </row>
    <row r="133" spans="1:21" s="178" customFormat="1" ht="24" customHeight="1" x14ac:dyDescent="0.35">
      <c r="A133" s="245"/>
      <c r="B133" s="245"/>
      <c r="C133" s="36" t="s">
        <v>2</v>
      </c>
      <c r="D133" s="181">
        <f>'Tabela 1'!D133+'Różnica 1 i 2'!D133</f>
        <v>470589</v>
      </c>
      <c r="E133" s="97">
        <f t="shared" si="53"/>
        <v>0</v>
      </c>
      <c r="F133" s="102">
        <f t="shared" si="51"/>
        <v>0</v>
      </c>
      <c r="G133" s="182">
        <f>'Tabela 1'!G133+'Różnica 1 i 2'!G133</f>
        <v>0</v>
      </c>
      <c r="H133" s="183">
        <f>'Tabela 1'!H133+'Różnica 1 i 2'!H133</f>
        <v>0</v>
      </c>
      <c r="I133" s="183">
        <f>'Tabela 1'!I133+'Różnica 1 i 2'!I133</f>
        <v>0</v>
      </c>
      <c r="J133" s="181">
        <f>'Tabela 1'!J133+'Różnica 1 i 2'!J133</f>
        <v>0</v>
      </c>
      <c r="K133" s="134">
        <f t="shared" si="34"/>
        <v>470589</v>
      </c>
      <c r="L133" s="143">
        <f t="shared" si="50"/>
        <v>1</v>
      </c>
      <c r="M133" s="177" t="s">
        <v>88</v>
      </c>
      <c r="N133" s="70"/>
      <c r="O133" s="70"/>
      <c r="P133" s="70"/>
      <c r="Q133" s="70"/>
    </row>
    <row r="134" spans="1:21" s="178" customFormat="1" ht="24" customHeight="1" x14ac:dyDescent="0.35">
      <c r="A134" s="246"/>
      <c r="B134" s="246"/>
      <c r="C134" s="50" t="s">
        <v>7</v>
      </c>
      <c r="D134" s="82">
        <f>SUM(D131:D133)</f>
        <v>8000000</v>
      </c>
      <c r="E134" s="98">
        <f t="shared" si="53"/>
        <v>0</v>
      </c>
      <c r="F134" s="98">
        <f t="shared" si="51"/>
        <v>0</v>
      </c>
      <c r="G134" s="112">
        <f t="shared" ref="G134:J134" si="54">SUM(G131:G133)</f>
        <v>0</v>
      </c>
      <c r="H134" s="30">
        <f t="shared" si="54"/>
        <v>0</v>
      </c>
      <c r="I134" s="30">
        <f t="shared" si="54"/>
        <v>0</v>
      </c>
      <c r="J134" s="82">
        <f t="shared" si="54"/>
        <v>0</v>
      </c>
      <c r="K134" s="135">
        <f t="shared" si="34"/>
        <v>8000000</v>
      </c>
      <c r="L134" s="144">
        <f t="shared" si="50"/>
        <v>1</v>
      </c>
      <c r="M134" s="177" t="s">
        <v>88</v>
      </c>
      <c r="N134" s="70"/>
      <c r="O134" s="70"/>
      <c r="P134" s="70"/>
      <c r="Q134" s="70"/>
    </row>
    <row r="135" spans="1:21" s="178" customFormat="1" ht="24" customHeight="1" x14ac:dyDescent="0.35">
      <c r="A135" s="244" t="s">
        <v>74</v>
      </c>
      <c r="B135" s="244" t="s">
        <v>101</v>
      </c>
      <c r="C135" s="36" t="s">
        <v>17</v>
      </c>
      <c r="D135" s="181">
        <f>'Tabela 1'!D135+'Różnica 1 i 2'!D135</f>
        <v>337647059</v>
      </c>
      <c r="E135" s="97">
        <f t="shared" si="53"/>
        <v>46040912</v>
      </c>
      <c r="F135" s="102">
        <f t="shared" si="51"/>
        <v>0</v>
      </c>
      <c r="G135" s="182">
        <f>'Tabela 1'!G135+'Różnica 1 i 2'!G135</f>
        <v>0</v>
      </c>
      <c r="H135" s="183">
        <f>'Tabela 1'!H135+'Różnica 1 i 2'!H135</f>
        <v>0</v>
      </c>
      <c r="I135" s="183">
        <f>'Tabela 1'!I135+'Różnica 1 i 2'!I135</f>
        <v>0</v>
      </c>
      <c r="J135" s="181">
        <f>'Tabela 1'!J135+'Różnica 1 i 2'!J135</f>
        <v>46040912</v>
      </c>
      <c r="K135" s="134">
        <f t="shared" si="34"/>
        <v>383687971</v>
      </c>
      <c r="L135" s="143">
        <f t="shared" si="50"/>
        <v>0.88000428608693604</v>
      </c>
      <c r="M135" s="177" t="s">
        <v>88</v>
      </c>
      <c r="N135" s="70"/>
      <c r="O135" s="70"/>
      <c r="P135" s="70"/>
      <c r="Q135" s="70"/>
    </row>
    <row r="136" spans="1:21" s="178" customFormat="1" ht="24" customHeight="1" x14ac:dyDescent="0.35">
      <c r="A136" s="245"/>
      <c r="B136" s="245"/>
      <c r="C136" s="36" t="s">
        <v>86</v>
      </c>
      <c r="D136" s="181">
        <f>'Tabela 1'!D136+'Różnica 1 i 2'!D136</f>
        <v>48235294</v>
      </c>
      <c r="E136" s="97">
        <f t="shared" si="53"/>
        <v>24451717</v>
      </c>
      <c r="F136" s="102">
        <f t="shared" si="51"/>
        <v>0</v>
      </c>
      <c r="G136" s="182">
        <f>'Tabela 1'!G136+'Różnica 1 i 2'!G136</f>
        <v>0</v>
      </c>
      <c r="H136" s="183">
        <f>'Tabela 1'!H136+'Różnica 1 i 2'!H136</f>
        <v>0</v>
      </c>
      <c r="I136" s="183">
        <f>'Tabela 1'!I136+'Różnica 1 i 2'!I136</f>
        <v>0</v>
      </c>
      <c r="J136" s="181">
        <f>'Tabela 1'!J136+'Różnica 1 i 2'!J136</f>
        <v>24451717</v>
      </c>
      <c r="K136" s="134">
        <f t="shared" si="34"/>
        <v>72687011</v>
      </c>
      <c r="L136" s="143">
        <f t="shared" si="50"/>
        <v>0.66360266210423757</v>
      </c>
      <c r="M136" s="177" t="s">
        <v>88</v>
      </c>
      <c r="N136" s="70"/>
      <c r="O136" s="70"/>
      <c r="P136" s="70"/>
      <c r="Q136" s="70"/>
    </row>
    <row r="137" spans="1:21" s="178" customFormat="1" ht="24" customHeight="1" x14ac:dyDescent="0.35">
      <c r="A137" s="245"/>
      <c r="B137" s="245"/>
      <c r="C137" s="36" t="s">
        <v>2</v>
      </c>
      <c r="D137" s="181">
        <f>'Tabela 1'!D137+'Różnica 1 i 2'!D137</f>
        <v>24117647</v>
      </c>
      <c r="E137" s="97">
        <f t="shared" si="53"/>
        <v>32007371</v>
      </c>
      <c r="F137" s="102">
        <f t="shared" si="51"/>
        <v>0</v>
      </c>
      <c r="G137" s="182">
        <f>'Tabela 1'!G137+'Różnica 1 i 2'!G137</f>
        <v>0</v>
      </c>
      <c r="H137" s="183">
        <f>'Tabela 1'!H137+'Różnica 1 i 2'!H137</f>
        <v>0</v>
      </c>
      <c r="I137" s="183">
        <f>'Tabela 1'!I137+'Różnica 1 i 2'!I137</f>
        <v>0</v>
      </c>
      <c r="J137" s="181">
        <f>'Tabela 1'!J137+'Różnica 1 i 2'!J137</f>
        <v>32007371</v>
      </c>
      <c r="K137" s="134">
        <f t="shared" si="34"/>
        <v>56125018</v>
      </c>
      <c r="L137" s="143">
        <f t="shared" si="50"/>
        <v>0.42971294904529028</v>
      </c>
      <c r="M137" s="177" t="s">
        <v>88</v>
      </c>
      <c r="N137" s="70"/>
      <c r="O137" s="70"/>
      <c r="P137" s="70"/>
      <c r="Q137" s="70"/>
    </row>
    <row r="138" spans="1:21" s="178" customFormat="1" ht="24" customHeight="1" x14ac:dyDescent="0.35">
      <c r="A138" s="246"/>
      <c r="B138" s="246"/>
      <c r="C138" s="50" t="s">
        <v>7</v>
      </c>
      <c r="D138" s="82">
        <f>SUM(D135:D137)</f>
        <v>410000000</v>
      </c>
      <c r="E138" s="98">
        <f t="shared" si="53"/>
        <v>102500000</v>
      </c>
      <c r="F138" s="98">
        <f t="shared" si="51"/>
        <v>0</v>
      </c>
      <c r="G138" s="112">
        <f t="shared" ref="G138:J138" si="55">SUM(G135:G137)</f>
        <v>0</v>
      </c>
      <c r="H138" s="30">
        <f t="shared" si="55"/>
        <v>0</v>
      </c>
      <c r="I138" s="30">
        <f t="shared" si="55"/>
        <v>0</v>
      </c>
      <c r="J138" s="82">
        <f t="shared" si="55"/>
        <v>102500000</v>
      </c>
      <c r="K138" s="135">
        <f t="shared" si="34"/>
        <v>512500000</v>
      </c>
      <c r="L138" s="144">
        <f t="shared" si="50"/>
        <v>0.8</v>
      </c>
      <c r="M138" s="177" t="s">
        <v>88</v>
      </c>
      <c r="N138" s="186"/>
      <c r="O138" s="186"/>
      <c r="P138" s="186"/>
      <c r="Q138" s="70"/>
    </row>
    <row r="139" spans="1:21" s="178" customFormat="1" ht="24" customHeight="1" x14ac:dyDescent="0.35">
      <c r="A139" s="244" t="s">
        <v>75</v>
      </c>
      <c r="B139" s="244" t="s">
        <v>101</v>
      </c>
      <c r="C139" s="36" t="s">
        <v>17</v>
      </c>
      <c r="D139" s="181">
        <f>'Tabela 1'!D139+'Różnica 1 i 2'!D139</f>
        <v>195876470</v>
      </c>
      <c r="E139" s="97">
        <f t="shared" si="53"/>
        <v>0</v>
      </c>
      <c r="F139" s="102">
        <f t="shared" si="51"/>
        <v>0</v>
      </c>
      <c r="G139" s="182">
        <f>'Tabela 1'!G139+'Różnica 1 i 2'!G139</f>
        <v>0</v>
      </c>
      <c r="H139" s="183">
        <f>'Tabela 1'!H139+'Różnica 1 i 2'!H139</f>
        <v>0</v>
      </c>
      <c r="I139" s="183">
        <f>'Tabela 1'!I139+'Różnica 1 i 2'!I139</f>
        <v>0</v>
      </c>
      <c r="J139" s="181">
        <f>'Tabela 1'!J139+'Różnica 1 i 2'!J139</f>
        <v>0</v>
      </c>
      <c r="K139" s="134">
        <f t="shared" si="34"/>
        <v>195876470</v>
      </c>
      <c r="L139" s="143">
        <f t="shared" si="50"/>
        <v>1</v>
      </c>
      <c r="M139" s="177" t="s">
        <v>88</v>
      </c>
      <c r="N139" s="70"/>
      <c r="O139" s="70"/>
      <c r="P139" s="70"/>
      <c r="Q139" s="70"/>
    </row>
    <row r="140" spans="1:21" s="178" customFormat="1" ht="24" customHeight="1" x14ac:dyDescent="0.35">
      <c r="A140" s="245"/>
      <c r="B140" s="245"/>
      <c r="C140" s="36" t="s">
        <v>86</v>
      </c>
      <c r="D140" s="181">
        <f>'Tabela 1'!D140+'Różnica 1 i 2'!D140</f>
        <v>27982354</v>
      </c>
      <c r="E140" s="97">
        <f t="shared" si="53"/>
        <v>0</v>
      </c>
      <c r="F140" s="102">
        <f t="shared" si="51"/>
        <v>0</v>
      </c>
      <c r="G140" s="182">
        <f>'Tabela 1'!G140+'Różnica 1 i 2'!G140</f>
        <v>0</v>
      </c>
      <c r="H140" s="183">
        <f>'Tabela 1'!H140+'Różnica 1 i 2'!H140</f>
        <v>0</v>
      </c>
      <c r="I140" s="183">
        <f>'Tabela 1'!I140+'Różnica 1 i 2'!I140</f>
        <v>0</v>
      </c>
      <c r="J140" s="181">
        <f>'Tabela 1'!J140+'Różnica 1 i 2'!J140</f>
        <v>0</v>
      </c>
      <c r="K140" s="134">
        <f t="shared" si="34"/>
        <v>27982354</v>
      </c>
      <c r="L140" s="143">
        <f t="shared" si="50"/>
        <v>1</v>
      </c>
      <c r="M140" s="177" t="s">
        <v>88</v>
      </c>
      <c r="N140" s="70"/>
      <c r="O140" s="70"/>
      <c r="P140" s="70"/>
      <c r="Q140" s="70"/>
    </row>
    <row r="141" spans="1:21" s="178" customFormat="1" ht="24" customHeight="1" x14ac:dyDescent="0.35">
      <c r="A141" s="245"/>
      <c r="B141" s="245"/>
      <c r="C141" s="36" t="s">
        <v>2</v>
      </c>
      <c r="D141" s="181">
        <f>'Tabela 1'!D141+'Różnica 1 i 2'!D141</f>
        <v>13991176</v>
      </c>
      <c r="E141" s="97">
        <f t="shared" si="53"/>
        <v>0</v>
      </c>
      <c r="F141" s="102">
        <f t="shared" si="51"/>
        <v>0</v>
      </c>
      <c r="G141" s="182">
        <f>'Tabela 1'!G141+'Różnica 1 i 2'!G141</f>
        <v>0</v>
      </c>
      <c r="H141" s="183">
        <f>'Tabela 1'!H141+'Różnica 1 i 2'!H141</f>
        <v>0</v>
      </c>
      <c r="I141" s="183">
        <f>'Tabela 1'!I141+'Różnica 1 i 2'!I141</f>
        <v>0</v>
      </c>
      <c r="J141" s="181">
        <f>'Tabela 1'!J141+'Różnica 1 i 2'!J141</f>
        <v>0</v>
      </c>
      <c r="K141" s="134">
        <f t="shared" si="34"/>
        <v>13991176</v>
      </c>
      <c r="L141" s="143">
        <f t="shared" si="50"/>
        <v>1</v>
      </c>
      <c r="M141" s="177" t="s">
        <v>88</v>
      </c>
      <c r="N141" s="70"/>
      <c r="O141" s="70"/>
      <c r="P141" s="70"/>
      <c r="Q141" s="70"/>
    </row>
    <row r="142" spans="1:21" s="178" customFormat="1" ht="24" customHeight="1" x14ac:dyDescent="0.35">
      <c r="A142" s="246"/>
      <c r="B142" s="246"/>
      <c r="C142" s="50" t="s">
        <v>7</v>
      </c>
      <c r="D142" s="82">
        <f>SUM(D139:D141)</f>
        <v>237850000</v>
      </c>
      <c r="E142" s="98">
        <f t="shared" si="53"/>
        <v>0</v>
      </c>
      <c r="F142" s="98">
        <f t="shared" si="51"/>
        <v>0</v>
      </c>
      <c r="G142" s="112">
        <f t="shared" ref="G142:J142" si="56">SUM(G139:G141)</f>
        <v>0</v>
      </c>
      <c r="H142" s="30">
        <f t="shared" si="56"/>
        <v>0</v>
      </c>
      <c r="I142" s="30">
        <f t="shared" si="56"/>
        <v>0</v>
      </c>
      <c r="J142" s="82">
        <f t="shared" si="56"/>
        <v>0</v>
      </c>
      <c r="K142" s="135">
        <f t="shared" si="34"/>
        <v>237850000</v>
      </c>
      <c r="L142" s="144">
        <f t="shared" si="50"/>
        <v>1</v>
      </c>
      <c r="M142" s="177" t="s">
        <v>88</v>
      </c>
      <c r="N142" s="70"/>
      <c r="O142" s="70"/>
      <c r="P142" s="70"/>
      <c r="Q142" s="70"/>
    </row>
    <row r="143" spans="1:21" s="178" customFormat="1" ht="24" customHeight="1" x14ac:dyDescent="0.35">
      <c r="A143" s="244" t="s">
        <v>76</v>
      </c>
      <c r="B143" s="244" t="s">
        <v>101</v>
      </c>
      <c r="C143" s="36" t="s">
        <v>17</v>
      </c>
      <c r="D143" s="181">
        <f>'Tabela 1'!D143+'Różnica 1 i 2'!D143</f>
        <v>135700141</v>
      </c>
      <c r="E143" s="102">
        <f t="shared" si="53"/>
        <v>117387689</v>
      </c>
      <c r="F143" s="102">
        <f t="shared" si="51"/>
        <v>0</v>
      </c>
      <c r="G143" s="182">
        <f>'Tabela 1'!G143+'Różnica 1 i 2'!G143</f>
        <v>0</v>
      </c>
      <c r="H143" s="183">
        <f>'Tabela 1'!H143+'Różnica 1 i 2'!H143</f>
        <v>0</v>
      </c>
      <c r="I143" s="183">
        <f>'Tabela 1'!I143+'Różnica 1 i 2'!I143</f>
        <v>0</v>
      </c>
      <c r="J143" s="181">
        <f>'Tabela 1'!J143+'Różnica 1 i 2'!J143</f>
        <v>117387689</v>
      </c>
      <c r="K143" s="134">
        <f t="shared" si="34"/>
        <v>253087830</v>
      </c>
      <c r="L143" s="143">
        <f t="shared" si="50"/>
        <v>0.53617805723807421</v>
      </c>
      <c r="M143" s="177" t="s">
        <v>88</v>
      </c>
      <c r="N143" s="70"/>
      <c r="O143" s="188"/>
      <c r="P143" s="70"/>
      <c r="Q143" s="70"/>
      <c r="U143" s="184"/>
    </row>
    <row r="144" spans="1:21" s="178" customFormat="1" ht="24" customHeight="1" x14ac:dyDescent="0.35">
      <c r="A144" s="245"/>
      <c r="B144" s="245"/>
      <c r="C144" s="36" t="s">
        <v>86</v>
      </c>
      <c r="D144" s="181">
        <f>'Tabela 1'!D144+'Różnica 1 i 2'!D144</f>
        <v>19385734</v>
      </c>
      <c r="E144" s="97">
        <f t="shared" si="53"/>
        <v>30401406</v>
      </c>
      <c r="F144" s="102">
        <f t="shared" si="51"/>
        <v>0</v>
      </c>
      <c r="G144" s="182">
        <f>'Tabela 1'!G144+'Różnica 1 i 2'!G144</f>
        <v>0</v>
      </c>
      <c r="H144" s="183">
        <f>'Tabela 1'!H144+'Różnica 1 i 2'!H144</f>
        <v>0</v>
      </c>
      <c r="I144" s="183">
        <f>'Tabela 1'!I144+'Różnica 1 i 2'!I144</f>
        <v>0</v>
      </c>
      <c r="J144" s="181">
        <f>'Tabela 1'!J144+'Różnica 1 i 2'!J144</f>
        <v>30401406</v>
      </c>
      <c r="K144" s="134">
        <f t="shared" si="34"/>
        <v>49787140</v>
      </c>
      <c r="L144" s="143">
        <f t="shared" si="50"/>
        <v>0.38937231582292137</v>
      </c>
      <c r="M144" s="177" t="s">
        <v>88</v>
      </c>
      <c r="N144" s="70"/>
      <c r="O144" s="188"/>
      <c r="P144" s="70"/>
      <c r="Q144" s="70"/>
      <c r="U144" s="184"/>
    </row>
    <row r="145" spans="1:21" s="178" customFormat="1" ht="24" customHeight="1" x14ac:dyDescent="0.35">
      <c r="A145" s="245"/>
      <c r="B145" s="245"/>
      <c r="C145" s="36" t="s">
        <v>2</v>
      </c>
      <c r="D145" s="181">
        <f>'Tabela 1'!D145+'Różnica 1 i 2'!D145</f>
        <v>9692867</v>
      </c>
      <c r="E145" s="97">
        <f t="shared" si="53"/>
        <v>33966838</v>
      </c>
      <c r="F145" s="102">
        <f t="shared" si="51"/>
        <v>0</v>
      </c>
      <c r="G145" s="182">
        <f>'Tabela 1'!G145+'Różnica 1 i 2'!G145</f>
        <v>0</v>
      </c>
      <c r="H145" s="183">
        <f>'Tabela 1'!H145+'Różnica 1 i 2'!H145</f>
        <v>0</v>
      </c>
      <c r="I145" s="183">
        <f>'Tabela 1'!I145+'Różnica 1 i 2'!I145</f>
        <v>0</v>
      </c>
      <c r="J145" s="181">
        <f>'Tabela 1'!J145+'Różnica 1 i 2'!J145</f>
        <v>33966838</v>
      </c>
      <c r="K145" s="134">
        <f t="shared" si="34"/>
        <v>43659705</v>
      </c>
      <c r="L145" s="143">
        <f t="shared" si="50"/>
        <v>0.22200944784212354</v>
      </c>
      <c r="M145" s="177" t="s">
        <v>88</v>
      </c>
      <c r="N145" s="70"/>
      <c r="O145" s="188"/>
      <c r="P145" s="70"/>
      <c r="Q145" s="70"/>
      <c r="U145" s="184"/>
    </row>
    <row r="146" spans="1:21" s="178" customFormat="1" ht="24" customHeight="1" x14ac:dyDescent="0.35">
      <c r="A146" s="246"/>
      <c r="B146" s="246"/>
      <c r="C146" s="50" t="s">
        <v>7</v>
      </c>
      <c r="D146" s="82">
        <f>SUM(D143:D145)</f>
        <v>164778742</v>
      </c>
      <c r="E146" s="98">
        <f t="shared" si="53"/>
        <v>181755933</v>
      </c>
      <c r="F146" s="98">
        <f t="shared" si="51"/>
        <v>0</v>
      </c>
      <c r="G146" s="112">
        <f t="shared" ref="G146:J146" si="57">SUM(G143:G145)</f>
        <v>0</v>
      </c>
      <c r="H146" s="30">
        <f t="shared" si="57"/>
        <v>0</v>
      </c>
      <c r="I146" s="30">
        <f t="shared" si="57"/>
        <v>0</v>
      </c>
      <c r="J146" s="82">
        <f t="shared" si="57"/>
        <v>181755933</v>
      </c>
      <c r="K146" s="135">
        <f t="shared" ref="K146:K173" si="58">SUM(D146,E146)</f>
        <v>346534675</v>
      </c>
      <c r="L146" s="144">
        <f t="shared" si="50"/>
        <v>0.47550434022223026</v>
      </c>
      <c r="M146" s="177" t="s">
        <v>88</v>
      </c>
      <c r="N146" s="186"/>
      <c r="O146" s="189"/>
      <c r="P146" s="186"/>
      <c r="Q146" s="70"/>
      <c r="U146" s="184"/>
    </row>
    <row r="147" spans="1:21" ht="24" customHeight="1" x14ac:dyDescent="0.35">
      <c r="A147" s="17" t="s">
        <v>37</v>
      </c>
      <c r="B147" s="17"/>
      <c r="C147" s="23"/>
      <c r="D147" s="85">
        <f>SUM(D114,D118,D122,D126,D130,D134,D138,D142,D146)</f>
        <v>1068400000</v>
      </c>
      <c r="E147" s="101">
        <f t="shared" si="53"/>
        <v>377568764</v>
      </c>
      <c r="F147" s="101">
        <f t="shared" si="51"/>
        <v>0</v>
      </c>
      <c r="G147" s="113">
        <f t="shared" ref="G147:J147" si="59">SUM(G114,G118,G122,G126,G130,G134,G138,G142,G146)</f>
        <v>0</v>
      </c>
      <c r="H147" s="24">
        <f t="shared" si="59"/>
        <v>0</v>
      </c>
      <c r="I147" s="24">
        <f t="shared" si="59"/>
        <v>0</v>
      </c>
      <c r="J147" s="85">
        <f t="shared" si="59"/>
        <v>377568764</v>
      </c>
      <c r="K147" s="133">
        <f t="shared" si="58"/>
        <v>1445968764</v>
      </c>
      <c r="L147" s="145">
        <f t="shared" si="50"/>
        <v>0.73888179786434172</v>
      </c>
      <c r="M147" s="140" t="s">
        <v>88</v>
      </c>
      <c r="N147" s="67"/>
      <c r="O147" s="67"/>
      <c r="P147" s="67"/>
      <c r="Q147" s="67"/>
    </row>
    <row r="148" spans="1:21" ht="24" customHeight="1" x14ac:dyDescent="0.35">
      <c r="A148" s="253" t="s">
        <v>77</v>
      </c>
      <c r="B148" s="253"/>
      <c r="C148" s="19" t="s">
        <v>17</v>
      </c>
      <c r="D148" s="86">
        <f>SUM(D152,D156,D161)</f>
        <v>658823530</v>
      </c>
      <c r="E148" s="103">
        <f t="shared" si="53"/>
        <v>116262976</v>
      </c>
      <c r="F148" s="121">
        <f t="shared" si="51"/>
        <v>0</v>
      </c>
      <c r="G148" s="114">
        <f>G152+G156+G161</f>
        <v>0</v>
      </c>
      <c r="H148" s="41">
        <f t="shared" ref="H148:J148" si="60">H152+H156+H161</f>
        <v>0</v>
      </c>
      <c r="I148" s="41">
        <f t="shared" si="60"/>
        <v>0</v>
      </c>
      <c r="J148" s="126">
        <f t="shared" si="60"/>
        <v>116262976</v>
      </c>
      <c r="K148" s="136">
        <f t="shared" si="58"/>
        <v>775086506</v>
      </c>
      <c r="L148" s="146">
        <f t="shared" si="50"/>
        <v>0.84999999987098218</v>
      </c>
      <c r="M148" s="140" t="s">
        <v>88</v>
      </c>
      <c r="N148" s="67"/>
      <c r="O148" s="67"/>
      <c r="P148" s="67"/>
      <c r="Q148" s="67"/>
    </row>
    <row r="149" spans="1:21" ht="24" customHeight="1" x14ac:dyDescent="0.35">
      <c r="A149" s="254"/>
      <c r="B149" s="254"/>
      <c r="C149" s="19" t="s">
        <v>86</v>
      </c>
      <c r="D149" s="86">
        <f t="shared" ref="D149:D150" si="61">SUM(D153,D157,D162)</f>
        <v>94117647</v>
      </c>
      <c r="E149" s="103">
        <f t="shared" si="53"/>
        <v>40336135</v>
      </c>
      <c r="F149" s="121">
        <f t="shared" si="51"/>
        <v>0</v>
      </c>
      <c r="G149" s="114">
        <f t="shared" ref="G149:J150" si="62">G153+G157+G162</f>
        <v>0</v>
      </c>
      <c r="H149" s="41">
        <f t="shared" si="62"/>
        <v>0</v>
      </c>
      <c r="I149" s="41">
        <f t="shared" si="62"/>
        <v>0</v>
      </c>
      <c r="J149" s="126">
        <f t="shared" si="62"/>
        <v>40336135</v>
      </c>
      <c r="K149" s="136">
        <f t="shared" si="58"/>
        <v>134453782</v>
      </c>
      <c r="L149" s="146">
        <f t="shared" si="50"/>
        <v>0.69999999702500004</v>
      </c>
      <c r="M149" s="140" t="s">
        <v>88</v>
      </c>
      <c r="N149" s="67"/>
      <c r="O149" s="67"/>
      <c r="P149" s="67"/>
      <c r="Q149" s="67"/>
    </row>
    <row r="150" spans="1:21" ht="24" customHeight="1" x14ac:dyDescent="0.35">
      <c r="A150" s="254"/>
      <c r="B150" s="254"/>
      <c r="C150" s="19" t="s">
        <v>2</v>
      </c>
      <c r="D150" s="86">
        <f t="shared" si="61"/>
        <v>47058823</v>
      </c>
      <c r="E150" s="103">
        <f t="shared" si="53"/>
        <v>47058823</v>
      </c>
      <c r="F150" s="121">
        <f t="shared" si="51"/>
        <v>0</v>
      </c>
      <c r="G150" s="114">
        <f t="shared" si="62"/>
        <v>0</v>
      </c>
      <c r="H150" s="41">
        <f t="shared" si="62"/>
        <v>0</v>
      </c>
      <c r="I150" s="41">
        <f t="shared" si="62"/>
        <v>0</v>
      </c>
      <c r="J150" s="126">
        <f t="shared" si="62"/>
        <v>47058823</v>
      </c>
      <c r="K150" s="136">
        <f t="shared" si="58"/>
        <v>94117646</v>
      </c>
      <c r="L150" s="146">
        <f t="shared" si="50"/>
        <v>0.5</v>
      </c>
      <c r="M150" s="140" t="s">
        <v>88</v>
      </c>
      <c r="N150" s="67"/>
      <c r="O150" s="67"/>
      <c r="P150" s="67"/>
      <c r="Q150" s="67"/>
    </row>
    <row r="151" spans="1:21" ht="24" customHeight="1" x14ac:dyDescent="0.35">
      <c r="A151" s="255"/>
      <c r="B151" s="255"/>
      <c r="C151" s="32" t="s">
        <v>7</v>
      </c>
      <c r="D151" s="87">
        <f>SUM(D148:D150)</f>
        <v>800000000</v>
      </c>
      <c r="E151" s="104">
        <f t="shared" si="53"/>
        <v>203657934</v>
      </c>
      <c r="F151" s="104">
        <f t="shared" si="51"/>
        <v>0</v>
      </c>
      <c r="G151" s="115">
        <f>SUM(G148:G150)</f>
        <v>0</v>
      </c>
      <c r="H151" s="29">
        <f t="shared" ref="H151:I151" si="63">SUM(H148:H150)</f>
        <v>0</v>
      </c>
      <c r="I151" s="29">
        <f t="shared" si="63"/>
        <v>0</v>
      </c>
      <c r="J151" s="87">
        <f>SUM(J148:J150)</f>
        <v>203657934</v>
      </c>
      <c r="K151" s="137">
        <f t="shared" si="58"/>
        <v>1003657934</v>
      </c>
      <c r="L151" s="147">
        <f t="shared" si="50"/>
        <v>0.7970843181716929</v>
      </c>
      <c r="M151" s="140" t="s">
        <v>88</v>
      </c>
      <c r="N151" s="67"/>
      <c r="O151" s="67"/>
      <c r="P151" s="67"/>
      <c r="Q151" s="67"/>
    </row>
    <row r="152" spans="1:21" s="178" customFormat="1" ht="24" customHeight="1" x14ac:dyDescent="0.35">
      <c r="A152" s="244" t="s">
        <v>78</v>
      </c>
      <c r="B152" s="244" t="s">
        <v>80</v>
      </c>
      <c r="C152" s="36" t="s">
        <v>17</v>
      </c>
      <c r="D152" s="181">
        <f>'Tabela 1'!D152+'Różnica 1 i 2'!D152</f>
        <v>378741177</v>
      </c>
      <c r="E152" s="97">
        <f t="shared" si="53"/>
        <v>116262976</v>
      </c>
      <c r="F152" s="102">
        <f t="shared" si="51"/>
        <v>0</v>
      </c>
      <c r="G152" s="182">
        <f>'Tabela 1'!G152+'Różnica 1 i 2'!G152</f>
        <v>0</v>
      </c>
      <c r="H152" s="183">
        <f>'Tabela 1'!H152+'Różnica 1 i 2'!H152</f>
        <v>0</v>
      </c>
      <c r="I152" s="183">
        <f>'Tabela 1'!I152+'Różnica 1 i 2'!I152</f>
        <v>0</v>
      </c>
      <c r="J152" s="181">
        <f>'Tabela 1'!J152+'Różnica 1 i 2'!J152</f>
        <v>116262976</v>
      </c>
      <c r="K152" s="134">
        <f t="shared" si="58"/>
        <v>495004153</v>
      </c>
      <c r="L152" s="143">
        <f t="shared" si="50"/>
        <v>0.76512727156856808</v>
      </c>
      <c r="M152" s="177" t="s">
        <v>88</v>
      </c>
      <c r="N152" s="70"/>
      <c r="O152" s="70"/>
      <c r="P152" s="70"/>
      <c r="Q152" s="70"/>
    </row>
    <row r="153" spans="1:21" s="178" customFormat="1" ht="24" customHeight="1" x14ac:dyDescent="0.35">
      <c r="A153" s="245"/>
      <c r="B153" s="245"/>
      <c r="C153" s="36" t="s">
        <v>86</v>
      </c>
      <c r="D153" s="181">
        <f>'Tabela 1'!D153+'Różnica 1 i 2'!D153</f>
        <v>54105882</v>
      </c>
      <c r="E153" s="97">
        <f t="shared" si="53"/>
        <v>40336135</v>
      </c>
      <c r="F153" s="102">
        <f t="shared" si="51"/>
        <v>0</v>
      </c>
      <c r="G153" s="182">
        <f>'Tabela 1'!G153+'Różnica 1 i 2'!G153</f>
        <v>0</v>
      </c>
      <c r="H153" s="183">
        <f>'Tabela 1'!H153+'Różnica 1 i 2'!H153</f>
        <v>0</v>
      </c>
      <c r="I153" s="183">
        <f>'Tabela 1'!I153+'Różnica 1 i 2'!I153</f>
        <v>0</v>
      </c>
      <c r="J153" s="181">
        <f>'Tabela 1'!J153+'Różnica 1 i 2'!J153</f>
        <v>40336135</v>
      </c>
      <c r="K153" s="134">
        <f t="shared" si="58"/>
        <v>94442017</v>
      </c>
      <c r="L153" s="143">
        <f t="shared" si="50"/>
        <v>0.57290053430349752</v>
      </c>
      <c r="M153" s="177" t="s">
        <v>88</v>
      </c>
      <c r="N153" s="70"/>
      <c r="O153" s="70"/>
      <c r="P153" s="70"/>
      <c r="Q153" s="70"/>
    </row>
    <row r="154" spans="1:21" s="178" customFormat="1" ht="24" customHeight="1" x14ac:dyDescent="0.35">
      <c r="A154" s="245"/>
      <c r="B154" s="245"/>
      <c r="C154" s="36" t="s">
        <v>2</v>
      </c>
      <c r="D154" s="181">
        <f>'Tabela 1'!D154+'Różnica 1 i 2'!D154</f>
        <v>27052941</v>
      </c>
      <c r="E154" s="97">
        <f t="shared" si="53"/>
        <v>47058823</v>
      </c>
      <c r="F154" s="102">
        <f t="shared" si="51"/>
        <v>0</v>
      </c>
      <c r="G154" s="182">
        <f>'Tabela 1'!G154+'Różnica 1 i 2'!G154</f>
        <v>0</v>
      </c>
      <c r="H154" s="183">
        <f>'Tabela 1'!H154+'Różnica 1 i 2'!H154</f>
        <v>0</v>
      </c>
      <c r="I154" s="183">
        <f>'Tabela 1'!I154+'Różnica 1 i 2'!I154</f>
        <v>0</v>
      </c>
      <c r="J154" s="181">
        <f>'Tabela 1'!J154+'Różnica 1 i 2'!J154</f>
        <v>47058823</v>
      </c>
      <c r="K154" s="134">
        <f t="shared" si="58"/>
        <v>74111764</v>
      </c>
      <c r="L154" s="143">
        <f t="shared" si="50"/>
        <v>0.36502897164881948</v>
      </c>
      <c r="M154" s="177" t="s">
        <v>88</v>
      </c>
      <c r="N154" s="70"/>
      <c r="O154" s="70"/>
      <c r="P154" s="70"/>
      <c r="Q154" s="70"/>
    </row>
    <row r="155" spans="1:21" s="178" customFormat="1" ht="24" customHeight="1" x14ac:dyDescent="0.35">
      <c r="A155" s="246"/>
      <c r="B155" s="246"/>
      <c r="C155" s="50" t="s">
        <v>7</v>
      </c>
      <c r="D155" s="82">
        <f t="shared" ref="D155" si="64">SUM(D152:D154)</f>
        <v>459900000</v>
      </c>
      <c r="E155" s="98">
        <f t="shared" si="53"/>
        <v>203657934</v>
      </c>
      <c r="F155" s="98">
        <f t="shared" si="51"/>
        <v>0</v>
      </c>
      <c r="G155" s="112">
        <f t="shared" ref="G155:J155" si="65">SUM(G152:G154)</f>
        <v>0</v>
      </c>
      <c r="H155" s="30">
        <f t="shared" si="65"/>
        <v>0</v>
      </c>
      <c r="I155" s="30">
        <f t="shared" si="65"/>
        <v>0</v>
      </c>
      <c r="J155" s="82">
        <f t="shared" si="65"/>
        <v>203657934</v>
      </c>
      <c r="K155" s="135">
        <f t="shared" si="58"/>
        <v>663557934</v>
      </c>
      <c r="L155" s="144">
        <f t="shared" si="50"/>
        <v>0.69308190955938442</v>
      </c>
      <c r="M155" s="177" t="s">
        <v>88</v>
      </c>
      <c r="N155" s="70"/>
      <c r="O155" s="70"/>
      <c r="P155" s="70"/>
      <c r="Q155" s="70"/>
    </row>
    <row r="156" spans="1:21" s="178" customFormat="1" ht="24" customHeight="1" x14ac:dyDescent="0.35">
      <c r="A156" s="244" t="s">
        <v>79</v>
      </c>
      <c r="B156" s="244" t="s">
        <v>80</v>
      </c>
      <c r="C156" s="36" t="s">
        <v>17</v>
      </c>
      <c r="D156" s="181">
        <f>'Tabela 1'!D156+'Różnica 1 i 2'!D156</f>
        <v>142800000</v>
      </c>
      <c r="E156" s="97">
        <f t="shared" si="53"/>
        <v>0</v>
      </c>
      <c r="F156" s="102">
        <f t="shared" si="51"/>
        <v>0</v>
      </c>
      <c r="G156" s="182">
        <f>'Tabela 1'!G156+'Różnica 1 i 2'!G156</f>
        <v>0</v>
      </c>
      <c r="H156" s="183">
        <f>'Tabela 1'!H156+'Różnica 1 i 2'!H156</f>
        <v>0</v>
      </c>
      <c r="I156" s="183">
        <f>'Tabela 1'!I156+'Różnica 1 i 2'!I156</f>
        <v>0</v>
      </c>
      <c r="J156" s="181">
        <f>'Tabela 1'!J156+'Różnica 1 i 2'!J156</f>
        <v>0</v>
      </c>
      <c r="K156" s="134">
        <f t="shared" si="58"/>
        <v>142800000</v>
      </c>
      <c r="L156" s="143">
        <f t="shared" si="50"/>
        <v>1</v>
      </c>
      <c r="M156" s="177" t="s">
        <v>88</v>
      </c>
      <c r="N156" s="70"/>
      <c r="O156" s="70"/>
      <c r="P156" s="70"/>
      <c r="Q156" s="70"/>
    </row>
    <row r="157" spans="1:21" s="178" customFormat="1" ht="24" customHeight="1" x14ac:dyDescent="0.35">
      <c r="A157" s="245"/>
      <c r="B157" s="245"/>
      <c r="C157" s="36" t="s">
        <v>86</v>
      </c>
      <c r="D157" s="181">
        <f>'Tabela 1'!D157+'Różnica 1 i 2'!D157</f>
        <v>20400000</v>
      </c>
      <c r="E157" s="97">
        <f t="shared" si="53"/>
        <v>0</v>
      </c>
      <c r="F157" s="102">
        <f t="shared" si="51"/>
        <v>0</v>
      </c>
      <c r="G157" s="182">
        <f>'Tabela 1'!G157+'Różnica 1 i 2'!G157</f>
        <v>0</v>
      </c>
      <c r="H157" s="183">
        <f>'Tabela 1'!H157+'Różnica 1 i 2'!H157</f>
        <v>0</v>
      </c>
      <c r="I157" s="183">
        <f>'Tabela 1'!I157+'Różnica 1 i 2'!I157</f>
        <v>0</v>
      </c>
      <c r="J157" s="181">
        <f>'Tabela 1'!J157+'Różnica 1 i 2'!J157</f>
        <v>0</v>
      </c>
      <c r="K157" s="134">
        <f t="shared" si="58"/>
        <v>20400000</v>
      </c>
      <c r="L157" s="143">
        <f t="shared" si="50"/>
        <v>1</v>
      </c>
      <c r="M157" s="177" t="s">
        <v>88</v>
      </c>
      <c r="N157" s="70"/>
      <c r="O157" s="70"/>
      <c r="P157" s="70"/>
      <c r="Q157" s="70"/>
    </row>
    <row r="158" spans="1:21" s="178" customFormat="1" ht="24" customHeight="1" x14ac:dyDescent="0.35">
      <c r="A158" s="245"/>
      <c r="B158" s="245"/>
      <c r="C158" s="36" t="s">
        <v>2</v>
      </c>
      <c r="D158" s="181">
        <f>'Tabela 1'!D158+'Różnica 1 i 2'!D158</f>
        <v>10200000</v>
      </c>
      <c r="E158" s="97">
        <f t="shared" si="53"/>
        <v>0</v>
      </c>
      <c r="F158" s="102">
        <f t="shared" si="51"/>
        <v>0</v>
      </c>
      <c r="G158" s="182">
        <f>'Tabela 1'!G158+'Różnica 1 i 2'!G158</f>
        <v>0</v>
      </c>
      <c r="H158" s="183">
        <f>'Tabela 1'!H158+'Różnica 1 i 2'!H158</f>
        <v>0</v>
      </c>
      <c r="I158" s="183">
        <f>'Tabela 1'!I158+'Różnica 1 i 2'!I158</f>
        <v>0</v>
      </c>
      <c r="J158" s="181">
        <f>'Tabela 1'!J158+'Różnica 1 i 2'!J158</f>
        <v>0</v>
      </c>
      <c r="K158" s="134">
        <f t="shared" si="58"/>
        <v>10200000</v>
      </c>
      <c r="L158" s="143">
        <f t="shared" si="50"/>
        <v>1</v>
      </c>
      <c r="M158" s="177" t="s">
        <v>88</v>
      </c>
      <c r="N158" s="70"/>
      <c r="O158" s="70"/>
      <c r="P158" s="70"/>
      <c r="Q158" s="70"/>
    </row>
    <row r="159" spans="1:21" s="178" customFormat="1" ht="24" customHeight="1" x14ac:dyDescent="0.35">
      <c r="A159" s="246"/>
      <c r="B159" s="246"/>
      <c r="C159" s="50" t="s">
        <v>7</v>
      </c>
      <c r="D159" s="82">
        <f>SUM(D156:D158)</f>
        <v>173400000</v>
      </c>
      <c r="E159" s="98">
        <f t="shared" si="53"/>
        <v>0</v>
      </c>
      <c r="F159" s="98">
        <f t="shared" si="51"/>
        <v>0</v>
      </c>
      <c r="G159" s="112">
        <f t="shared" ref="G159:J159" si="66">SUM(G156:G158)</f>
        <v>0</v>
      </c>
      <c r="H159" s="30">
        <f t="shared" si="66"/>
        <v>0</v>
      </c>
      <c r="I159" s="30">
        <f t="shared" si="66"/>
        <v>0</v>
      </c>
      <c r="J159" s="82">
        <f t="shared" si="66"/>
        <v>0</v>
      </c>
      <c r="K159" s="135">
        <f t="shared" si="58"/>
        <v>173400000</v>
      </c>
      <c r="L159" s="144">
        <f t="shared" si="50"/>
        <v>1</v>
      </c>
      <c r="M159" s="177" t="s">
        <v>88</v>
      </c>
      <c r="N159" s="70"/>
      <c r="O159" s="70"/>
      <c r="P159" s="70"/>
      <c r="Q159" s="70"/>
    </row>
    <row r="160" spans="1:21" ht="24" customHeight="1" x14ac:dyDescent="0.35">
      <c r="A160" s="17" t="s">
        <v>38</v>
      </c>
      <c r="B160" s="25"/>
      <c r="C160" s="23"/>
      <c r="D160" s="85">
        <f>SUM(D155,D159)</f>
        <v>633300000</v>
      </c>
      <c r="E160" s="101">
        <f t="shared" si="53"/>
        <v>203657934</v>
      </c>
      <c r="F160" s="101">
        <f t="shared" si="51"/>
        <v>0</v>
      </c>
      <c r="G160" s="113">
        <f t="shared" ref="G160:J160" si="67">SUM(G155,G159)</f>
        <v>0</v>
      </c>
      <c r="H160" s="24">
        <f t="shared" si="67"/>
        <v>0</v>
      </c>
      <c r="I160" s="24">
        <f t="shared" si="67"/>
        <v>0</v>
      </c>
      <c r="J160" s="85">
        <f t="shared" si="67"/>
        <v>203657934</v>
      </c>
      <c r="K160" s="133">
        <f t="shared" si="58"/>
        <v>836957934</v>
      </c>
      <c r="L160" s="145">
        <f t="shared" si="50"/>
        <v>0.75666885308479559</v>
      </c>
      <c r="M160" s="140" t="s">
        <v>88</v>
      </c>
      <c r="N160" s="67"/>
      <c r="O160" s="67"/>
      <c r="P160" s="67"/>
      <c r="Q160" s="67"/>
    </row>
    <row r="161" spans="1:17" s="178" customFormat="1" ht="24" customHeight="1" x14ac:dyDescent="0.35">
      <c r="A161" s="244" t="s">
        <v>82</v>
      </c>
      <c r="B161" s="244" t="s">
        <v>81</v>
      </c>
      <c r="C161" s="36" t="s">
        <v>17</v>
      </c>
      <c r="D161" s="181">
        <f>'Tabela 1'!D161+'Różnica 1 i 2'!D161</f>
        <v>137282353</v>
      </c>
      <c r="E161" s="97">
        <f t="shared" si="53"/>
        <v>0</v>
      </c>
      <c r="F161" s="102">
        <f t="shared" si="51"/>
        <v>0</v>
      </c>
      <c r="G161" s="182">
        <f>'Tabela 1'!G161+'Różnica 1 i 2'!G161</f>
        <v>0</v>
      </c>
      <c r="H161" s="183">
        <f>'Tabela 1'!H161+'Różnica 1 i 2'!H161</f>
        <v>0</v>
      </c>
      <c r="I161" s="183">
        <f>'Tabela 1'!I161+'Różnica 1 i 2'!I161</f>
        <v>0</v>
      </c>
      <c r="J161" s="181">
        <f>'Tabela 1'!J161+'Różnica 1 i 2'!J161</f>
        <v>0</v>
      </c>
      <c r="K161" s="134">
        <f t="shared" si="58"/>
        <v>137282353</v>
      </c>
      <c r="L161" s="143">
        <f t="shared" ref="L161:L177" si="68">SUM(D161/K161)</f>
        <v>1</v>
      </c>
      <c r="M161" s="177" t="s">
        <v>88</v>
      </c>
      <c r="N161" s="70"/>
      <c r="O161" s="70"/>
      <c r="P161" s="70"/>
      <c r="Q161" s="70"/>
    </row>
    <row r="162" spans="1:17" s="178" customFormat="1" ht="24" customHeight="1" x14ac:dyDescent="0.35">
      <c r="A162" s="245"/>
      <c r="B162" s="245"/>
      <c r="C162" s="36" t="s">
        <v>86</v>
      </c>
      <c r="D162" s="181">
        <f>'Tabela 1'!D162+'Różnica 1 i 2'!D162</f>
        <v>19611765</v>
      </c>
      <c r="E162" s="97">
        <f t="shared" si="53"/>
        <v>0</v>
      </c>
      <c r="F162" s="102">
        <f t="shared" si="51"/>
        <v>0</v>
      </c>
      <c r="G162" s="182">
        <f>'Tabela 1'!G162+'Różnica 1 i 2'!G162</f>
        <v>0</v>
      </c>
      <c r="H162" s="183">
        <f>'Tabela 1'!H162+'Różnica 1 i 2'!H162</f>
        <v>0</v>
      </c>
      <c r="I162" s="183">
        <f>'Tabela 1'!I162+'Różnica 1 i 2'!I162</f>
        <v>0</v>
      </c>
      <c r="J162" s="181">
        <f>'Tabela 1'!J162+'Różnica 1 i 2'!J162</f>
        <v>0</v>
      </c>
      <c r="K162" s="134">
        <f t="shared" si="58"/>
        <v>19611765</v>
      </c>
      <c r="L162" s="143">
        <f t="shared" si="68"/>
        <v>1</v>
      </c>
      <c r="M162" s="177" t="s">
        <v>88</v>
      </c>
      <c r="N162" s="70"/>
      <c r="O162" s="70"/>
      <c r="P162" s="70"/>
      <c r="Q162" s="70"/>
    </row>
    <row r="163" spans="1:17" s="178" customFormat="1" ht="24" customHeight="1" x14ac:dyDescent="0.35">
      <c r="A163" s="245"/>
      <c r="B163" s="245"/>
      <c r="C163" s="36" t="s">
        <v>2</v>
      </c>
      <c r="D163" s="181">
        <f>'Tabela 1'!D163+'Różnica 1 i 2'!D163</f>
        <v>9805882</v>
      </c>
      <c r="E163" s="97">
        <f t="shared" si="53"/>
        <v>0</v>
      </c>
      <c r="F163" s="102">
        <f t="shared" si="51"/>
        <v>0</v>
      </c>
      <c r="G163" s="182">
        <f>'Tabela 1'!G163+'Różnica 1 i 2'!G163</f>
        <v>0</v>
      </c>
      <c r="H163" s="183">
        <f>'Tabela 1'!H163+'Różnica 1 i 2'!H163</f>
        <v>0</v>
      </c>
      <c r="I163" s="183">
        <f>'Tabela 1'!I163+'Różnica 1 i 2'!I163</f>
        <v>0</v>
      </c>
      <c r="J163" s="181">
        <f>'Tabela 1'!J163+'Różnica 1 i 2'!J163</f>
        <v>0</v>
      </c>
      <c r="K163" s="134">
        <f t="shared" si="58"/>
        <v>9805882</v>
      </c>
      <c r="L163" s="143">
        <f t="shared" si="68"/>
        <v>1</v>
      </c>
      <c r="M163" s="177" t="s">
        <v>88</v>
      </c>
      <c r="N163" s="70"/>
      <c r="O163" s="70"/>
      <c r="P163" s="70"/>
      <c r="Q163" s="70"/>
    </row>
    <row r="164" spans="1:17" s="178" customFormat="1" ht="24" customHeight="1" x14ac:dyDescent="0.35">
      <c r="A164" s="246"/>
      <c r="B164" s="246"/>
      <c r="C164" s="50" t="s">
        <v>7</v>
      </c>
      <c r="D164" s="82">
        <f>SUM(D161:D163)</f>
        <v>166700000</v>
      </c>
      <c r="E164" s="98">
        <f t="shared" ref="E164:E173" si="69">SUM(G164:J164)</f>
        <v>0</v>
      </c>
      <c r="F164" s="98">
        <f t="shared" si="51"/>
        <v>0</v>
      </c>
      <c r="G164" s="112">
        <f t="shared" ref="G164:J164" si="70">SUM(G161:G163)</f>
        <v>0</v>
      </c>
      <c r="H164" s="30">
        <f t="shared" si="70"/>
        <v>0</v>
      </c>
      <c r="I164" s="30">
        <f t="shared" si="70"/>
        <v>0</v>
      </c>
      <c r="J164" s="82">
        <f t="shared" si="70"/>
        <v>0</v>
      </c>
      <c r="K164" s="135">
        <f t="shared" si="58"/>
        <v>166700000</v>
      </c>
      <c r="L164" s="143">
        <f t="shared" si="68"/>
        <v>1</v>
      </c>
      <c r="M164" s="177" t="s">
        <v>88</v>
      </c>
      <c r="N164" s="70"/>
      <c r="O164" s="70"/>
      <c r="P164" s="70"/>
      <c r="Q164" s="70"/>
    </row>
    <row r="165" spans="1:17" ht="24" customHeight="1" x14ac:dyDescent="0.35">
      <c r="A165" s="17" t="s">
        <v>39</v>
      </c>
      <c r="B165" s="17"/>
      <c r="C165" s="23"/>
      <c r="D165" s="88">
        <f>SUM(D164)</f>
        <v>166700000</v>
      </c>
      <c r="E165" s="101">
        <f t="shared" si="69"/>
        <v>0</v>
      </c>
      <c r="F165" s="101">
        <f t="shared" si="51"/>
        <v>0</v>
      </c>
      <c r="G165" s="116">
        <f t="shared" ref="G165:J165" si="71">SUM(G164)</f>
        <v>0</v>
      </c>
      <c r="H165" s="42">
        <f t="shared" si="71"/>
        <v>0</v>
      </c>
      <c r="I165" s="42">
        <f t="shared" si="71"/>
        <v>0</v>
      </c>
      <c r="J165" s="88">
        <f t="shared" si="71"/>
        <v>0</v>
      </c>
      <c r="K165" s="133">
        <f t="shared" si="58"/>
        <v>166700000</v>
      </c>
      <c r="L165" s="145">
        <f t="shared" si="68"/>
        <v>1</v>
      </c>
      <c r="M165" s="140" t="s">
        <v>88</v>
      </c>
      <c r="N165" s="67"/>
      <c r="O165" s="67"/>
      <c r="P165" s="67"/>
      <c r="Q165" s="67"/>
    </row>
    <row r="166" spans="1:17" ht="24" customHeight="1" x14ac:dyDescent="0.35">
      <c r="A166" s="253" t="s">
        <v>40</v>
      </c>
      <c r="B166" s="253"/>
      <c r="C166" s="37" t="s">
        <v>17</v>
      </c>
      <c r="D166" s="89">
        <f>SUM(D170)</f>
        <v>131323988</v>
      </c>
      <c r="E166" s="103">
        <f t="shared" si="69"/>
        <v>23174822</v>
      </c>
      <c r="F166" s="121">
        <f t="shared" si="51"/>
        <v>23174822</v>
      </c>
      <c r="G166" s="117">
        <f>G170</f>
        <v>23174822</v>
      </c>
      <c r="H166" s="52">
        <f t="shared" ref="H166:J166" si="72">H170</f>
        <v>0</v>
      </c>
      <c r="I166" s="52">
        <f t="shared" si="72"/>
        <v>0</v>
      </c>
      <c r="J166" s="89">
        <f t="shared" si="72"/>
        <v>0</v>
      </c>
      <c r="K166" s="136">
        <f t="shared" si="58"/>
        <v>154498810</v>
      </c>
      <c r="L166" s="148">
        <f t="shared" si="68"/>
        <v>0.84999999676372917</v>
      </c>
      <c r="M166" s="140" t="s">
        <v>88</v>
      </c>
      <c r="N166" s="67"/>
      <c r="O166" s="67"/>
      <c r="P166" s="67"/>
      <c r="Q166" s="67"/>
    </row>
    <row r="167" spans="1:17" ht="24" customHeight="1" x14ac:dyDescent="0.35">
      <c r="A167" s="254"/>
      <c r="B167" s="254"/>
      <c r="C167" s="37" t="s">
        <v>86</v>
      </c>
      <c r="D167" s="89">
        <f t="shared" ref="D167:D168" si="73">SUM(D171)</f>
        <v>18760570</v>
      </c>
      <c r="E167" s="103">
        <f t="shared" si="69"/>
        <v>8040245</v>
      </c>
      <c r="F167" s="121">
        <f t="shared" si="51"/>
        <v>8040245</v>
      </c>
      <c r="G167" s="118">
        <f t="shared" ref="G167:J168" si="74">G171</f>
        <v>8040245</v>
      </c>
      <c r="H167" s="53">
        <f t="shared" si="74"/>
        <v>0</v>
      </c>
      <c r="I167" s="53">
        <f t="shared" si="74"/>
        <v>0</v>
      </c>
      <c r="J167" s="89">
        <f t="shared" si="74"/>
        <v>0</v>
      </c>
      <c r="K167" s="136">
        <f t="shared" si="58"/>
        <v>26800815</v>
      </c>
      <c r="L167" s="148">
        <f t="shared" si="68"/>
        <v>0.69999998134385089</v>
      </c>
      <c r="M167" s="140" t="s">
        <v>88</v>
      </c>
      <c r="N167" s="67"/>
      <c r="O167" s="67"/>
      <c r="P167" s="67"/>
      <c r="Q167" s="67"/>
    </row>
    <row r="168" spans="1:17" ht="24" customHeight="1" x14ac:dyDescent="0.35">
      <c r="A168" s="254"/>
      <c r="B168" s="254"/>
      <c r="C168" s="37" t="s">
        <v>2</v>
      </c>
      <c r="D168" s="89">
        <f t="shared" si="73"/>
        <v>9380285</v>
      </c>
      <c r="E168" s="103">
        <f t="shared" si="69"/>
        <v>9380285</v>
      </c>
      <c r="F168" s="121">
        <f t="shared" si="51"/>
        <v>9380285</v>
      </c>
      <c r="G168" s="118">
        <f t="shared" si="74"/>
        <v>9380285</v>
      </c>
      <c r="H168" s="53">
        <f t="shared" si="74"/>
        <v>0</v>
      </c>
      <c r="I168" s="53">
        <f t="shared" si="74"/>
        <v>0</v>
      </c>
      <c r="J168" s="89">
        <f t="shared" si="74"/>
        <v>0</v>
      </c>
      <c r="K168" s="136">
        <f t="shared" si="58"/>
        <v>18760570</v>
      </c>
      <c r="L168" s="148">
        <f t="shared" si="68"/>
        <v>0.5</v>
      </c>
      <c r="M168" s="140" t="s">
        <v>88</v>
      </c>
      <c r="N168" s="67"/>
      <c r="O168" s="67"/>
      <c r="P168" s="67"/>
      <c r="Q168" s="67"/>
    </row>
    <row r="169" spans="1:17" ht="24" customHeight="1" x14ac:dyDescent="0.35">
      <c r="A169" s="255"/>
      <c r="B169" s="255"/>
      <c r="C169" s="38" t="s">
        <v>7</v>
      </c>
      <c r="D169" s="90">
        <f t="shared" ref="D169" si="75">SUM(D166:D168)</f>
        <v>159464843</v>
      </c>
      <c r="E169" s="104">
        <f t="shared" si="69"/>
        <v>40595352</v>
      </c>
      <c r="F169" s="104">
        <f t="shared" si="51"/>
        <v>40595352</v>
      </c>
      <c r="G169" s="119">
        <f>SUM(G166:G168)</f>
        <v>40595352</v>
      </c>
      <c r="H169" s="39">
        <f t="shared" ref="H169:I169" si="76">SUM(H166:H168)</f>
        <v>0</v>
      </c>
      <c r="I169" s="39">
        <f t="shared" si="76"/>
        <v>0</v>
      </c>
      <c r="J169" s="90">
        <f>SUM(J166:J168)</f>
        <v>0</v>
      </c>
      <c r="K169" s="137">
        <f t="shared" si="58"/>
        <v>200060195</v>
      </c>
      <c r="L169" s="147">
        <f t="shared" si="68"/>
        <v>0.79708431254903056</v>
      </c>
      <c r="M169" s="140" t="s">
        <v>88</v>
      </c>
      <c r="N169" s="67"/>
      <c r="O169" s="67"/>
      <c r="P169" s="67"/>
      <c r="Q169" s="67"/>
    </row>
    <row r="170" spans="1:17" s="178" customFormat="1" ht="24" customHeight="1" x14ac:dyDescent="0.35">
      <c r="A170" s="256" t="s">
        <v>83</v>
      </c>
      <c r="B170" s="256" t="s">
        <v>84</v>
      </c>
      <c r="C170" s="190" t="s">
        <v>17</v>
      </c>
      <c r="D170" s="180">
        <f>'Tabela 1'!D170+'Różnica 1 i 2'!D170</f>
        <v>131323988</v>
      </c>
      <c r="E170" s="97">
        <f t="shared" si="69"/>
        <v>23174822</v>
      </c>
      <c r="F170" s="102">
        <f t="shared" si="51"/>
        <v>23174822</v>
      </c>
      <c r="G170" s="174">
        <f>'Tabela 1'!G170+'Różnica 1 i 2'!G170</f>
        <v>23174822</v>
      </c>
      <c r="H170" s="175">
        <f>'Tabela 1'!H170+'Różnica 1 i 2'!H170</f>
        <v>0</v>
      </c>
      <c r="I170" s="175">
        <f>'Tabela 1'!I170+'Różnica 1 i 2'!I170</f>
        <v>0</v>
      </c>
      <c r="J170" s="179">
        <f>'Tabela 1'!J170+'Różnica 1 i 2'!J170</f>
        <v>0</v>
      </c>
      <c r="K170" s="134">
        <f t="shared" si="58"/>
        <v>154498810</v>
      </c>
      <c r="L170" s="149">
        <f t="shared" si="68"/>
        <v>0.84999999676372917</v>
      </c>
      <c r="M170" s="177" t="s">
        <v>88</v>
      </c>
      <c r="N170" s="70"/>
      <c r="O170" s="70"/>
      <c r="P170" s="70"/>
      <c r="Q170" s="70"/>
    </row>
    <row r="171" spans="1:17" s="178" customFormat="1" ht="24" customHeight="1" x14ac:dyDescent="0.35">
      <c r="A171" s="257"/>
      <c r="B171" s="257"/>
      <c r="C171" s="190" t="s">
        <v>86</v>
      </c>
      <c r="D171" s="180">
        <f>'Tabela 1'!D171+'Różnica 1 i 2'!D171</f>
        <v>18760570</v>
      </c>
      <c r="E171" s="97">
        <f t="shared" si="69"/>
        <v>8040245</v>
      </c>
      <c r="F171" s="102">
        <f t="shared" si="51"/>
        <v>8040245</v>
      </c>
      <c r="G171" s="174">
        <f>'Tabela 1'!G171+'Różnica 1 i 2'!G171</f>
        <v>8040245</v>
      </c>
      <c r="H171" s="175">
        <f>'Tabela 1'!H171+'Różnica 1 i 2'!H171</f>
        <v>0</v>
      </c>
      <c r="I171" s="175">
        <f>'Tabela 1'!I171+'Różnica 1 i 2'!I171</f>
        <v>0</v>
      </c>
      <c r="J171" s="179">
        <f>'Tabela 1'!J171+'Różnica 1 i 2'!J171</f>
        <v>0</v>
      </c>
      <c r="K171" s="134">
        <f t="shared" si="58"/>
        <v>26800815</v>
      </c>
      <c r="L171" s="149">
        <f t="shared" si="68"/>
        <v>0.69999998134385089</v>
      </c>
      <c r="M171" s="177" t="s">
        <v>88</v>
      </c>
      <c r="N171" s="70"/>
      <c r="O171" s="70"/>
      <c r="P171" s="70"/>
      <c r="Q171" s="70"/>
    </row>
    <row r="172" spans="1:17" s="178" customFormat="1" ht="24" customHeight="1" x14ac:dyDescent="0.35">
      <c r="A172" s="257"/>
      <c r="B172" s="257"/>
      <c r="C172" s="190" t="s">
        <v>2</v>
      </c>
      <c r="D172" s="180">
        <f>'Tabela 1'!D172+'Różnica 1 i 2'!D172</f>
        <v>9380285</v>
      </c>
      <c r="E172" s="97">
        <f t="shared" si="69"/>
        <v>9380285</v>
      </c>
      <c r="F172" s="102">
        <f t="shared" si="51"/>
        <v>9380285</v>
      </c>
      <c r="G172" s="174">
        <f>'Tabela 1'!G172+'Różnica 1 i 2'!G172</f>
        <v>9380285</v>
      </c>
      <c r="H172" s="175">
        <f>'Tabela 1'!H172+'Różnica 1 i 2'!H172</f>
        <v>0</v>
      </c>
      <c r="I172" s="175">
        <f>'Tabela 1'!I172+'Różnica 1 i 2'!I172</f>
        <v>0</v>
      </c>
      <c r="J172" s="179">
        <f>'Tabela 1'!J172+'Różnica 1 i 2'!J172</f>
        <v>0</v>
      </c>
      <c r="K172" s="134">
        <f t="shared" si="58"/>
        <v>18760570</v>
      </c>
      <c r="L172" s="149">
        <f t="shared" si="68"/>
        <v>0.5</v>
      </c>
      <c r="M172" s="177" t="s">
        <v>88</v>
      </c>
      <c r="N172" s="70"/>
      <c r="O172" s="70"/>
      <c r="P172" s="70"/>
      <c r="Q172" s="70"/>
    </row>
    <row r="173" spans="1:17" s="178" customFormat="1" ht="24" customHeight="1" x14ac:dyDescent="0.35">
      <c r="A173" s="258"/>
      <c r="B173" s="258"/>
      <c r="C173" s="50" t="s">
        <v>7</v>
      </c>
      <c r="D173" s="82">
        <f>D170+D171+D172</f>
        <v>159464843</v>
      </c>
      <c r="E173" s="98">
        <f t="shared" si="69"/>
        <v>40595352</v>
      </c>
      <c r="F173" s="98">
        <f t="shared" si="51"/>
        <v>40595352</v>
      </c>
      <c r="G173" s="108">
        <f>SUM(G170:G172)</f>
        <v>40595352</v>
      </c>
      <c r="H173" s="22">
        <f t="shared" ref="H173:I173" si="77">SUM(H170:H172)</f>
        <v>0</v>
      </c>
      <c r="I173" s="22">
        <f t="shared" si="77"/>
        <v>0</v>
      </c>
      <c r="J173" s="124">
        <f>SUM(J170:J172)</f>
        <v>0</v>
      </c>
      <c r="K173" s="135">
        <f t="shared" si="58"/>
        <v>200060195</v>
      </c>
      <c r="L173" s="144">
        <f t="shared" si="68"/>
        <v>0.79708431254903056</v>
      </c>
      <c r="M173" s="177" t="s">
        <v>88</v>
      </c>
      <c r="N173" s="70"/>
      <c r="O173" s="70"/>
      <c r="P173" s="70"/>
      <c r="Q173" s="70"/>
    </row>
    <row r="174" spans="1:17" ht="24" customHeight="1" x14ac:dyDescent="0.35">
      <c r="A174" s="232" t="s">
        <v>41</v>
      </c>
      <c r="B174" s="233"/>
      <c r="C174" s="28" t="s">
        <v>17</v>
      </c>
      <c r="D174" s="91">
        <f>SUM(D5,D13,D148,D166)</f>
        <v>6566199420</v>
      </c>
      <c r="E174" s="105">
        <f t="shared" ref="E174:I174" si="78">SUM(E5,E13,E148,E166)</f>
        <v>1158741076</v>
      </c>
      <c r="F174" s="105">
        <f t="shared" si="78"/>
        <v>23174822</v>
      </c>
      <c r="G174" s="92">
        <f t="shared" si="78"/>
        <v>23174822</v>
      </c>
      <c r="H174" s="35">
        <f t="shared" si="78"/>
        <v>0</v>
      </c>
      <c r="I174" s="35">
        <f t="shared" si="78"/>
        <v>0</v>
      </c>
      <c r="J174" s="91">
        <f>SUM(J5,J13,J148,J166)</f>
        <v>1135566254</v>
      </c>
      <c r="K174" s="105">
        <f>SUM(K5,K13,K148,K166)</f>
        <v>7724940496</v>
      </c>
      <c r="L174" s="142">
        <f t="shared" si="68"/>
        <v>0.84999999979287866</v>
      </c>
      <c r="M174" s="140" t="s">
        <v>88</v>
      </c>
      <c r="N174" s="67"/>
      <c r="O174" s="67"/>
      <c r="P174" s="67"/>
      <c r="Q174" s="67"/>
    </row>
    <row r="175" spans="1:17" ht="24" customHeight="1" x14ac:dyDescent="0.35">
      <c r="A175" s="234"/>
      <c r="B175" s="235"/>
      <c r="C175" s="28" t="s">
        <v>86</v>
      </c>
      <c r="D175" s="91">
        <f t="shared" ref="D175:K177" si="79">SUM(D6,D14,D149,D167)</f>
        <v>938028489</v>
      </c>
      <c r="E175" s="105">
        <f t="shared" si="79"/>
        <v>402012212</v>
      </c>
      <c r="F175" s="105">
        <f t="shared" si="79"/>
        <v>8040245</v>
      </c>
      <c r="G175" s="92">
        <f t="shared" si="79"/>
        <v>8040245</v>
      </c>
      <c r="H175" s="35">
        <f t="shared" si="79"/>
        <v>0</v>
      </c>
      <c r="I175" s="35">
        <f t="shared" si="79"/>
        <v>0</v>
      </c>
      <c r="J175" s="91">
        <f t="shared" si="79"/>
        <v>393971967</v>
      </c>
      <c r="K175" s="105">
        <f t="shared" si="79"/>
        <v>1340040701</v>
      </c>
      <c r="L175" s="142">
        <f t="shared" si="68"/>
        <v>0.69999999873138186</v>
      </c>
      <c r="M175" s="140" t="s">
        <v>88</v>
      </c>
      <c r="N175" s="67"/>
      <c r="O175" s="67"/>
      <c r="P175" s="67"/>
      <c r="Q175" s="67"/>
    </row>
    <row r="176" spans="1:17" ht="24" customHeight="1" x14ac:dyDescent="0.35">
      <c r="A176" s="234"/>
      <c r="B176" s="235"/>
      <c r="C176" s="28" t="s">
        <v>2</v>
      </c>
      <c r="D176" s="91">
        <f t="shared" si="79"/>
        <v>469014244</v>
      </c>
      <c r="E176" s="105">
        <f t="shared" si="79"/>
        <v>469014244</v>
      </c>
      <c r="F176" s="105">
        <f t="shared" si="79"/>
        <v>9380285</v>
      </c>
      <c r="G176" s="92">
        <f t="shared" si="79"/>
        <v>9380285</v>
      </c>
      <c r="H176" s="35">
        <f t="shared" si="79"/>
        <v>0</v>
      </c>
      <c r="I176" s="35">
        <f t="shared" si="79"/>
        <v>0</v>
      </c>
      <c r="J176" s="91">
        <f t="shared" si="79"/>
        <v>459633959</v>
      </c>
      <c r="K176" s="105">
        <f t="shared" si="79"/>
        <v>938028488</v>
      </c>
      <c r="L176" s="142">
        <f t="shared" si="68"/>
        <v>0.5</v>
      </c>
      <c r="M176" s="140" t="s">
        <v>88</v>
      </c>
      <c r="N176" s="67"/>
      <c r="O176" s="67"/>
      <c r="P176" s="67"/>
      <c r="Q176" s="67"/>
    </row>
    <row r="177" spans="1:17" ht="24" customHeight="1" thickBot="1" x14ac:dyDescent="0.4">
      <c r="A177" s="236"/>
      <c r="B177" s="237"/>
      <c r="C177" s="28" t="s">
        <v>7</v>
      </c>
      <c r="D177" s="91">
        <f t="shared" si="79"/>
        <v>7973242153</v>
      </c>
      <c r="E177" s="106">
        <f t="shared" si="79"/>
        <v>2029767532</v>
      </c>
      <c r="F177" s="106">
        <f t="shared" si="79"/>
        <v>40595352</v>
      </c>
      <c r="G177" s="92">
        <f t="shared" si="79"/>
        <v>40595352</v>
      </c>
      <c r="H177" s="35">
        <f t="shared" si="79"/>
        <v>0</v>
      </c>
      <c r="I177" s="35">
        <f t="shared" si="79"/>
        <v>0</v>
      </c>
      <c r="J177" s="91">
        <f t="shared" si="79"/>
        <v>1989172180</v>
      </c>
      <c r="K177" s="106">
        <f>SUM(K8,K16,K151,K169)</f>
        <v>10003009685</v>
      </c>
      <c r="L177" s="150">
        <f t="shared" si="68"/>
        <v>0.79708431802842949</v>
      </c>
      <c r="M177" s="140" t="s">
        <v>88</v>
      </c>
      <c r="N177" s="67"/>
      <c r="O177" s="67"/>
      <c r="P177" s="67"/>
      <c r="Q177" s="67"/>
    </row>
    <row r="178" spans="1:17" x14ac:dyDescent="0.35">
      <c r="M178" s="44"/>
      <c r="N178" s="67"/>
      <c r="O178" s="67"/>
      <c r="P178" s="67"/>
      <c r="Q178" s="67"/>
    </row>
    <row r="179" spans="1:17" x14ac:dyDescent="0.35">
      <c r="A179" s="75"/>
      <c r="B179" s="75"/>
      <c r="C179" s="76"/>
      <c r="D179" s="56"/>
      <c r="E179" s="51"/>
      <c r="F179" s="51"/>
      <c r="G179" s="77"/>
      <c r="H179" s="77"/>
      <c r="I179" s="77"/>
      <c r="J179" s="70"/>
      <c r="K179" s="70"/>
      <c r="M179" s="44"/>
      <c r="N179" s="67"/>
      <c r="O179" s="67"/>
      <c r="P179" s="67"/>
      <c r="Q179" s="67"/>
    </row>
    <row r="181" spans="1:17" x14ac:dyDescent="0.35">
      <c r="D181" s="212"/>
      <c r="E181" s="55"/>
      <c r="G181" s="171"/>
    </row>
    <row r="182" spans="1:17" ht="15.5" x14ac:dyDescent="0.35">
      <c r="D182" s="213"/>
      <c r="E182" s="6"/>
      <c r="G182" s="31"/>
    </row>
    <row r="183" spans="1:17" x14ac:dyDescent="0.35">
      <c r="D183" s="212"/>
      <c r="E183" s="214"/>
      <c r="G183" s="31"/>
    </row>
    <row r="184" spans="1:17" x14ac:dyDescent="0.35">
      <c r="D184" s="169"/>
      <c r="E184" s="55"/>
      <c r="G184" s="31"/>
    </row>
    <row r="185" spans="1:17" x14ac:dyDescent="0.35">
      <c r="D185" s="169"/>
      <c r="E185" s="55"/>
      <c r="G185" s="31"/>
    </row>
    <row r="186" spans="1:17" x14ac:dyDescent="0.35">
      <c r="D186" s="170"/>
      <c r="E186" s="172"/>
      <c r="G186" s="31"/>
    </row>
    <row r="189" spans="1:17" x14ac:dyDescent="0.35">
      <c r="C189" s="215"/>
      <c r="D189" s="172"/>
      <c r="E189" s="216"/>
    </row>
    <row r="190" spans="1:17" x14ac:dyDescent="0.35">
      <c r="E190" s="216"/>
    </row>
    <row r="191" spans="1:17" x14ac:dyDescent="0.35">
      <c r="E191" s="216"/>
    </row>
  </sheetData>
  <sheetProtection insertColumns="0" insertRows="0" insertHyperlinks="0" deleteColumns="0" deleteRows="0"/>
  <mergeCells count="88">
    <mergeCell ref="A5:A8"/>
    <mergeCell ref="B5:B8"/>
    <mergeCell ref="A2:M2"/>
    <mergeCell ref="F3:I3"/>
    <mergeCell ref="J3:J4"/>
    <mergeCell ref="K3:K4"/>
    <mergeCell ref="L3:L4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B25:B28"/>
    <mergeCell ref="A29:A32"/>
    <mergeCell ref="B29:B32"/>
    <mergeCell ref="A33:A36"/>
    <mergeCell ref="B33:B36"/>
    <mergeCell ref="A37:A40"/>
    <mergeCell ref="B37:B40"/>
    <mergeCell ref="A41:A44"/>
    <mergeCell ref="B41:B44"/>
    <mergeCell ref="A45:A48"/>
    <mergeCell ref="B45:B48"/>
    <mergeCell ref="A49:A52"/>
    <mergeCell ref="B49:B52"/>
    <mergeCell ref="A53:A56"/>
    <mergeCell ref="B53:B56"/>
    <mergeCell ref="A57:A60"/>
    <mergeCell ref="B57:B60"/>
    <mergeCell ref="A61:A64"/>
    <mergeCell ref="B61:B64"/>
    <mergeCell ref="A65:A68"/>
    <mergeCell ref="B65:B68"/>
    <mergeCell ref="A69:A72"/>
    <mergeCell ref="B69:B72"/>
    <mergeCell ref="A73:A76"/>
    <mergeCell ref="B73:B76"/>
    <mergeCell ref="A77:A80"/>
    <mergeCell ref="B77:B80"/>
    <mergeCell ref="A81:A84"/>
    <mergeCell ref="B81:B84"/>
    <mergeCell ref="A85:A88"/>
    <mergeCell ref="B85:B88"/>
    <mergeCell ref="A89:A92"/>
    <mergeCell ref="B89:B92"/>
    <mergeCell ref="A93:A96"/>
    <mergeCell ref="B93:B96"/>
    <mergeCell ref="A98:A101"/>
    <mergeCell ref="B98:B101"/>
    <mergeCell ref="A102:A105"/>
    <mergeCell ref="B102:B105"/>
    <mergeCell ref="A106:A109"/>
    <mergeCell ref="B106:B109"/>
    <mergeCell ref="A111:A114"/>
    <mergeCell ref="B111:B114"/>
    <mergeCell ref="A115:A118"/>
    <mergeCell ref="B115:B118"/>
    <mergeCell ref="A119:A122"/>
    <mergeCell ref="B119:B122"/>
    <mergeCell ref="A123:A126"/>
    <mergeCell ref="B123:B126"/>
    <mergeCell ref="A127:A130"/>
    <mergeCell ref="B127:B130"/>
    <mergeCell ref="A131:A134"/>
    <mergeCell ref="B131:B134"/>
    <mergeCell ref="A135:A138"/>
    <mergeCell ref="B135:B138"/>
    <mergeCell ref="A139:A142"/>
    <mergeCell ref="B139:B142"/>
    <mergeCell ref="A143:A146"/>
    <mergeCell ref="B143:B146"/>
    <mergeCell ref="A148:A151"/>
    <mergeCell ref="B148:B151"/>
    <mergeCell ref="A152:A155"/>
    <mergeCell ref="B152:B155"/>
    <mergeCell ref="A170:A173"/>
    <mergeCell ref="B170:B173"/>
    <mergeCell ref="A174:B177"/>
    <mergeCell ref="A156:A159"/>
    <mergeCell ref="B156:B159"/>
    <mergeCell ref="A161:A164"/>
    <mergeCell ref="B161:B164"/>
    <mergeCell ref="A166:A169"/>
    <mergeCell ref="B166:B16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B76D-E028-4777-B67F-8B119C1EA785}">
  <dimension ref="A1:I69"/>
  <sheetViews>
    <sheetView topLeftCell="A41" workbookViewId="0">
      <selection activeCell="I59" sqref="I59"/>
    </sheetView>
  </sheetViews>
  <sheetFormatPr defaultRowHeight="14.5" x14ac:dyDescent="0.35"/>
  <cols>
    <col min="1" max="1" width="14.81640625" customWidth="1"/>
    <col min="2" max="2" width="11.08984375" customWidth="1"/>
    <col min="3" max="3" width="12.36328125" style="62" customWidth="1"/>
    <col min="4" max="4" width="16" style="62" customWidth="1"/>
    <col min="5" max="5" width="15.54296875" style="64" customWidth="1"/>
    <col min="6" max="6" width="18.08984375" style="191" customWidth="1"/>
    <col min="7" max="7" width="17.36328125" style="31" customWidth="1"/>
    <col min="8" max="8" width="17.08984375" style="31" customWidth="1"/>
    <col min="9" max="9" width="14" style="31" customWidth="1"/>
  </cols>
  <sheetData>
    <row r="1" spans="1:9" x14ac:dyDescent="0.35">
      <c r="A1" s="211" t="s">
        <v>191</v>
      </c>
    </row>
    <row r="2" spans="1:9" ht="52.75" customHeight="1" x14ac:dyDescent="0.35">
      <c r="A2" s="210" t="s">
        <v>190</v>
      </c>
      <c r="B2" s="210" t="s">
        <v>189</v>
      </c>
      <c r="C2" s="210" t="s">
        <v>188</v>
      </c>
      <c r="D2" s="210" t="s">
        <v>90</v>
      </c>
      <c r="E2" s="210" t="s">
        <v>187</v>
      </c>
      <c r="F2" s="209" t="s">
        <v>186</v>
      </c>
      <c r="G2" s="209" t="s">
        <v>185</v>
      </c>
      <c r="H2" s="209" t="s">
        <v>184</v>
      </c>
      <c r="I2" s="209" t="s">
        <v>183</v>
      </c>
    </row>
    <row r="3" spans="1:9" x14ac:dyDescent="0.35">
      <c r="A3" s="275" t="s">
        <v>42</v>
      </c>
      <c r="B3" s="275" t="s">
        <v>179</v>
      </c>
      <c r="C3" s="275" t="s">
        <v>43</v>
      </c>
      <c r="D3" s="275" t="s">
        <v>150</v>
      </c>
      <c r="E3" s="208" t="s">
        <v>182</v>
      </c>
      <c r="F3" s="206">
        <v>200000000</v>
      </c>
      <c r="G3" s="206">
        <v>164705882</v>
      </c>
      <c r="H3" s="206">
        <v>23529412</v>
      </c>
      <c r="I3" s="206">
        <v>11764706</v>
      </c>
    </row>
    <row r="4" spans="1:9" x14ac:dyDescent="0.35">
      <c r="A4" s="275"/>
      <c r="B4" s="275"/>
      <c r="C4" s="275"/>
      <c r="D4" s="275"/>
      <c r="E4" s="208" t="s">
        <v>166</v>
      </c>
      <c r="F4" s="206">
        <v>2138900000</v>
      </c>
      <c r="G4" s="206">
        <v>1761447059</v>
      </c>
      <c r="H4" s="206">
        <v>251635294</v>
      </c>
      <c r="I4" s="206">
        <v>125817647</v>
      </c>
    </row>
    <row r="5" spans="1:9" x14ac:dyDescent="0.35">
      <c r="A5" s="275"/>
      <c r="B5" s="275"/>
      <c r="C5" s="275"/>
      <c r="D5" s="275"/>
      <c r="E5" s="208" t="s">
        <v>165</v>
      </c>
      <c r="F5" s="206">
        <v>1914600000</v>
      </c>
      <c r="G5" s="206">
        <v>1576729412</v>
      </c>
      <c r="H5" s="206">
        <v>225247059</v>
      </c>
      <c r="I5" s="206">
        <v>112623529</v>
      </c>
    </row>
    <row r="6" spans="1:9" x14ac:dyDescent="0.35">
      <c r="A6" s="275"/>
      <c r="B6" s="275"/>
      <c r="C6" s="275"/>
      <c r="D6" s="275"/>
      <c r="E6" s="208" t="s">
        <v>117</v>
      </c>
      <c r="F6" s="206">
        <v>71500000</v>
      </c>
      <c r="G6" s="206">
        <v>58882353</v>
      </c>
      <c r="H6" s="206">
        <v>8411765</v>
      </c>
      <c r="I6" s="206">
        <v>4205882</v>
      </c>
    </row>
    <row r="7" spans="1:9" x14ac:dyDescent="0.35">
      <c r="A7" s="275"/>
      <c r="B7" s="275"/>
      <c r="C7" s="275"/>
      <c r="D7" s="275"/>
      <c r="E7" s="208" t="s">
        <v>181</v>
      </c>
      <c r="F7" s="206">
        <v>33000000</v>
      </c>
      <c r="G7" s="206">
        <v>27176470</v>
      </c>
      <c r="H7" s="206">
        <v>3882353</v>
      </c>
      <c r="I7" s="206">
        <v>1941177</v>
      </c>
    </row>
    <row r="8" spans="1:9" x14ac:dyDescent="0.35">
      <c r="A8" s="276" t="s">
        <v>180</v>
      </c>
      <c r="B8" s="276" t="s">
        <v>179</v>
      </c>
      <c r="C8" s="204" t="s">
        <v>80</v>
      </c>
      <c r="D8" s="8" t="s">
        <v>150</v>
      </c>
      <c r="E8" s="208" t="s">
        <v>164</v>
      </c>
      <c r="F8" s="14">
        <v>100000000</v>
      </c>
      <c r="G8" s="205">
        <v>82352941</v>
      </c>
      <c r="H8" s="205">
        <v>11764706</v>
      </c>
      <c r="I8" s="205">
        <v>5882353</v>
      </c>
    </row>
    <row r="9" spans="1:9" x14ac:dyDescent="0.35">
      <c r="A9" s="281"/>
      <c r="B9" s="281"/>
      <c r="C9" s="204" t="s">
        <v>178</v>
      </c>
      <c r="D9" s="8" t="s">
        <v>150</v>
      </c>
      <c r="E9" s="208" t="s">
        <v>164</v>
      </c>
      <c r="F9" s="14">
        <v>57000000</v>
      </c>
      <c r="G9" s="205">
        <v>46941177</v>
      </c>
      <c r="H9" s="205">
        <v>6705882</v>
      </c>
      <c r="I9" s="205">
        <v>3352941</v>
      </c>
    </row>
    <row r="10" spans="1:9" x14ac:dyDescent="0.35">
      <c r="A10" s="281"/>
      <c r="B10" s="281"/>
      <c r="C10" s="204" t="s">
        <v>81</v>
      </c>
      <c r="D10" s="8" t="s">
        <v>150</v>
      </c>
      <c r="E10" s="208" t="s">
        <v>164</v>
      </c>
      <c r="F10" s="14">
        <v>40000000</v>
      </c>
      <c r="G10" s="205">
        <v>32941177</v>
      </c>
      <c r="H10" s="205">
        <v>4705882</v>
      </c>
      <c r="I10" s="205">
        <v>2352941</v>
      </c>
    </row>
    <row r="11" spans="1:9" x14ac:dyDescent="0.35">
      <c r="A11" s="281"/>
      <c r="B11" s="281"/>
      <c r="C11" s="278" t="s">
        <v>177</v>
      </c>
      <c r="D11" s="276" t="s">
        <v>150</v>
      </c>
      <c r="E11" s="208" t="s">
        <v>176</v>
      </c>
      <c r="F11" s="14">
        <v>483000000</v>
      </c>
      <c r="G11" s="194">
        <v>397764706</v>
      </c>
      <c r="H11" s="194">
        <v>56823529</v>
      </c>
      <c r="I11" s="194">
        <v>28411765</v>
      </c>
    </row>
    <row r="12" spans="1:9" x14ac:dyDescent="0.35">
      <c r="A12" s="281"/>
      <c r="B12" s="281"/>
      <c r="C12" s="280"/>
      <c r="D12" s="277"/>
      <c r="E12" s="208" t="s">
        <v>175</v>
      </c>
      <c r="F12" s="14">
        <v>37000000</v>
      </c>
      <c r="G12" s="194">
        <v>30470588</v>
      </c>
      <c r="H12" s="194">
        <v>4352941</v>
      </c>
      <c r="I12" s="194">
        <v>2176471</v>
      </c>
    </row>
    <row r="13" spans="1:9" x14ac:dyDescent="0.35">
      <c r="A13" s="281"/>
      <c r="B13" s="281"/>
      <c r="C13" s="204" t="s">
        <v>174</v>
      </c>
      <c r="D13" s="8" t="s">
        <v>150</v>
      </c>
      <c r="E13" s="208" t="s">
        <v>173</v>
      </c>
      <c r="F13" s="14">
        <v>33000000</v>
      </c>
      <c r="G13" s="199">
        <v>27176471</v>
      </c>
      <c r="H13" s="199">
        <v>3882353</v>
      </c>
      <c r="I13" s="199">
        <v>1941176</v>
      </c>
    </row>
    <row r="14" spans="1:9" x14ac:dyDescent="0.35">
      <c r="A14" s="281"/>
      <c r="B14" s="281"/>
      <c r="C14" s="204" t="s">
        <v>172</v>
      </c>
      <c r="D14" s="8" t="s">
        <v>150</v>
      </c>
      <c r="E14" s="208" t="s">
        <v>136</v>
      </c>
      <c r="F14" s="14">
        <v>33000000</v>
      </c>
      <c r="G14" s="199">
        <v>27176471</v>
      </c>
      <c r="H14" s="199">
        <v>3882353</v>
      </c>
      <c r="I14" s="199">
        <v>1941176</v>
      </c>
    </row>
    <row r="15" spans="1:9" x14ac:dyDescent="0.35">
      <c r="A15" s="281"/>
      <c r="B15" s="281"/>
      <c r="C15" s="204" t="s">
        <v>171</v>
      </c>
      <c r="D15" s="8" t="s">
        <v>150</v>
      </c>
      <c r="E15" s="208" t="s">
        <v>164</v>
      </c>
      <c r="F15" s="14">
        <v>23000000</v>
      </c>
      <c r="G15" s="205">
        <v>18941177</v>
      </c>
      <c r="H15" s="205">
        <v>2705882</v>
      </c>
      <c r="I15" s="205">
        <v>1352941</v>
      </c>
    </row>
    <row r="16" spans="1:9" x14ac:dyDescent="0.35">
      <c r="A16" s="281"/>
      <c r="B16" s="281"/>
      <c r="C16" s="204" t="s">
        <v>170</v>
      </c>
      <c r="D16" s="8" t="s">
        <v>150</v>
      </c>
      <c r="E16" s="208" t="s">
        <v>166</v>
      </c>
      <c r="F16" s="14">
        <v>100000000</v>
      </c>
      <c r="G16" s="205">
        <v>82352941</v>
      </c>
      <c r="H16" s="205">
        <v>11764706</v>
      </c>
      <c r="I16" s="205">
        <v>5882353</v>
      </c>
    </row>
    <row r="17" spans="1:9" x14ac:dyDescent="0.35">
      <c r="A17" s="281"/>
      <c r="B17" s="281"/>
      <c r="C17" s="204" t="s">
        <v>169</v>
      </c>
      <c r="D17" s="8" t="s">
        <v>150</v>
      </c>
      <c r="E17" s="208" t="s">
        <v>166</v>
      </c>
      <c r="F17" s="14">
        <v>30000000</v>
      </c>
      <c r="G17" s="205">
        <v>24705882</v>
      </c>
      <c r="H17" s="205">
        <v>3529412</v>
      </c>
      <c r="I17" s="205">
        <v>1764706</v>
      </c>
    </row>
    <row r="18" spans="1:9" x14ac:dyDescent="0.35">
      <c r="A18" s="281"/>
      <c r="B18" s="281"/>
      <c r="C18" s="278" t="s">
        <v>168</v>
      </c>
      <c r="D18" s="276" t="s">
        <v>150</v>
      </c>
      <c r="E18" s="207" t="s">
        <v>166</v>
      </c>
      <c r="F18" s="200">
        <v>33300000</v>
      </c>
      <c r="G18" s="194">
        <v>27423530</v>
      </c>
      <c r="H18" s="194">
        <v>3917647</v>
      </c>
      <c r="I18" s="194">
        <v>1958823</v>
      </c>
    </row>
    <row r="19" spans="1:9" x14ac:dyDescent="0.35">
      <c r="A19" s="281"/>
      <c r="B19" s="281"/>
      <c r="C19" s="280"/>
      <c r="D19" s="277"/>
      <c r="E19" s="207" t="s">
        <v>165</v>
      </c>
      <c r="F19" s="200">
        <v>100000000</v>
      </c>
      <c r="G19" s="194">
        <v>82352941</v>
      </c>
      <c r="H19" s="194">
        <v>11764706</v>
      </c>
      <c r="I19" s="194">
        <v>5882353</v>
      </c>
    </row>
    <row r="20" spans="1:9" x14ac:dyDescent="0.35">
      <c r="A20" s="281"/>
      <c r="B20" s="281"/>
      <c r="C20" s="278" t="s">
        <v>167</v>
      </c>
      <c r="D20" s="276" t="s">
        <v>150</v>
      </c>
      <c r="E20" s="207" t="s">
        <v>166</v>
      </c>
      <c r="F20" s="200">
        <v>10000000</v>
      </c>
      <c r="G20" s="194">
        <v>8235294</v>
      </c>
      <c r="H20" s="194">
        <v>1176471</v>
      </c>
      <c r="I20" s="194">
        <v>588235</v>
      </c>
    </row>
    <row r="21" spans="1:9" x14ac:dyDescent="0.35">
      <c r="A21" s="281"/>
      <c r="B21" s="281"/>
      <c r="C21" s="279"/>
      <c r="D21" s="281"/>
      <c r="E21" s="207" t="s">
        <v>165</v>
      </c>
      <c r="F21" s="200">
        <v>4000000</v>
      </c>
      <c r="G21" s="194">
        <v>3294118</v>
      </c>
      <c r="H21" s="194">
        <v>470588</v>
      </c>
      <c r="I21" s="194">
        <v>235294</v>
      </c>
    </row>
    <row r="22" spans="1:9" x14ac:dyDescent="0.35">
      <c r="A22" s="281"/>
      <c r="B22" s="281"/>
      <c r="C22" s="280"/>
      <c r="D22" s="277"/>
      <c r="E22" s="207" t="s">
        <v>164</v>
      </c>
      <c r="F22" s="200">
        <v>6000000</v>
      </c>
      <c r="G22" s="194">
        <v>4941176</v>
      </c>
      <c r="H22" s="194">
        <v>705882</v>
      </c>
      <c r="I22" s="194">
        <v>352942</v>
      </c>
    </row>
    <row r="23" spans="1:9" x14ac:dyDescent="0.35">
      <c r="A23" s="281"/>
      <c r="B23" s="281"/>
      <c r="C23" s="204" t="s">
        <v>163</v>
      </c>
      <c r="D23" s="8" t="s">
        <v>150</v>
      </c>
      <c r="E23" s="207" t="s">
        <v>149</v>
      </c>
      <c r="F23" s="200">
        <v>30000000</v>
      </c>
      <c r="G23" s="199">
        <v>24705882</v>
      </c>
      <c r="H23" s="199">
        <v>3529412</v>
      </c>
      <c r="I23" s="199">
        <v>1764706</v>
      </c>
    </row>
    <row r="24" spans="1:9" x14ac:dyDescent="0.35">
      <c r="A24" s="281"/>
      <c r="B24" s="281"/>
      <c r="C24" s="204" t="s">
        <v>162</v>
      </c>
      <c r="D24" s="8" t="s">
        <v>150</v>
      </c>
      <c r="E24" s="207" t="s">
        <v>117</v>
      </c>
      <c r="F24" s="200">
        <v>113500000</v>
      </c>
      <c r="G24" s="199">
        <v>93470588</v>
      </c>
      <c r="H24" s="199">
        <v>13352941</v>
      </c>
      <c r="I24" s="199">
        <v>6676471</v>
      </c>
    </row>
    <row r="25" spans="1:9" x14ac:dyDescent="0.35">
      <c r="A25" s="281"/>
      <c r="B25" s="281"/>
      <c r="C25" s="204" t="s">
        <v>161</v>
      </c>
      <c r="D25" s="8" t="s">
        <v>150</v>
      </c>
      <c r="E25" s="207" t="s">
        <v>152</v>
      </c>
      <c r="F25" s="200">
        <v>50000000</v>
      </c>
      <c r="G25" s="199">
        <v>41176470</v>
      </c>
      <c r="H25" s="199">
        <v>5882353</v>
      </c>
      <c r="I25" s="199">
        <v>2941177</v>
      </c>
    </row>
    <row r="26" spans="1:9" x14ac:dyDescent="0.35">
      <c r="A26" s="281"/>
      <c r="B26" s="281"/>
      <c r="C26" s="204" t="s">
        <v>160</v>
      </c>
      <c r="D26" s="8" t="s">
        <v>150</v>
      </c>
      <c r="E26" s="207" t="s">
        <v>152</v>
      </c>
      <c r="F26" s="200">
        <v>10000000</v>
      </c>
      <c r="G26" s="199">
        <v>8235294</v>
      </c>
      <c r="H26" s="199">
        <v>1176471</v>
      </c>
      <c r="I26" s="199">
        <v>588235</v>
      </c>
    </row>
    <row r="27" spans="1:9" x14ac:dyDescent="0.35">
      <c r="A27" s="281"/>
      <c r="B27" s="281"/>
      <c r="C27" s="204" t="s">
        <v>159</v>
      </c>
      <c r="D27" s="8" t="s">
        <v>150</v>
      </c>
      <c r="E27" s="207" t="s">
        <v>152</v>
      </c>
      <c r="F27" s="200">
        <v>10000000</v>
      </c>
      <c r="G27" s="199">
        <v>8235294</v>
      </c>
      <c r="H27" s="199">
        <v>1176471</v>
      </c>
      <c r="I27" s="199">
        <v>588235</v>
      </c>
    </row>
    <row r="28" spans="1:9" x14ac:dyDescent="0.35">
      <c r="A28" s="281"/>
      <c r="B28" s="281"/>
      <c r="C28" s="204" t="s">
        <v>158</v>
      </c>
      <c r="D28" s="8" t="s">
        <v>150</v>
      </c>
      <c r="E28" s="207" t="s">
        <v>157</v>
      </c>
      <c r="F28" s="200">
        <v>66477310</v>
      </c>
      <c r="G28" s="194">
        <v>54746020</v>
      </c>
      <c r="H28" s="194">
        <v>7820860</v>
      </c>
      <c r="I28" s="194">
        <v>3910430</v>
      </c>
    </row>
    <row r="29" spans="1:9" x14ac:dyDescent="0.35">
      <c r="A29" s="281"/>
      <c r="B29" s="281"/>
      <c r="C29" s="278" t="s">
        <v>156</v>
      </c>
      <c r="D29" s="276" t="s">
        <v>150</v>
      </c>
      <c r="E29" s="207" t="s">
        <v>144</v>
      </c>
      <c r="F29" s="200">
        <v>20000000</v>
      </c>
      <c r="G29" s="194">
        <v>16470588</v>
      </c>
      <c r="H29" s="194">
        <v>2352942</v>
      </c>
      <c r="I29" s="194">
        <v>1176470</v>
      </c>
    </row>
    <row r="30" spans="1:9" x14ac:dyDescent="0.35">
      <c r="A30" s="281"/>
      <c r="B30" s="281"/>
      <c r="C30" s="279"/>
      <c r="D30" s="281"/>
      <c r="E30" s="207" t="s">
        <v>155</v>
      </c>
      <c r="F30" s="200">
        <v>7000000</v>
      </c>
      <c r="G30" s="194">
        <v>5764706</v>
      </c>
      <c r="H30" s="194">
        <v>823529</v>
      </c>
      <c r="I30" s="194">
        <v>411765</v>
      </c>
    </row>
    <row r="31" spans="1:9" x14ac:dyDescent="0.35">
      <c r="A31" s="281"/>
      <c r="B31" s="281"/>
      <c r="C31" s="279"/>
      <c r="D31" s="281"/>
      <c r="E31" s="207" t="s">
        <v>154</v>
      </c>
      <c r="F31" s="200">
        <v>24000000</v>
      </c>
      <c r="G31" s="194">
        <v>19764706</v>
      </c>
      <c r="H31" s="194">
        <v>2823529</v>
      </c>
      <c r="I31" s="194">
        <v>1411765</v>
      </c>
    </row>
    <row r="32" spans="1:9" x14ac:dyDescent="0.35">
      <c r="A32" s="281"/>
      <c r="B32" s="281"/>
      <c r="C32" s="279"/>
      <c r="D32" s="281"/>
      <c r="E32" s="207" t="s">
        <v>149</v>
      </c>
      <c r="F32" s="200">
        <v>22781611</v>
      </c>
      <c r="G32" s="194">
        <v>18761327</v>
      </c>
      <c r="H32" s="194">
        <v>2680189</v>
      </c>
      <c r="I32" s="194">
        <v>1340095</v>
      </c>
    </row>
    <row r="33" spans="1:9" x14ac:dyDescent="0.35">
      <c r="A33" s="281"/>
      <c r="B33" s="281"/>
      <c r="C33" s="280"/>
      <c r="D33" s="277"/>
      <c r="E33" s="201" t="s">
        <v>121</v>
      </c>
      <c r="F33" s="200">
        <v>8000000</v>
      </c>
      <c r="G33" s="206">
        <v>6588235</v>
      </c>
      <c r="H33" s="206">
        <v>941177</v>
      </c>
      <c r="I33" s="206">
        <v>470588</v>
      </c>
    </row>
    <row r="34" spans="1:9" x14ac:dyDescent="0.35">
      <c r="A34" s="281"/>
      <c r="B34" s="281"/>
      <c r="C34" s="204" t="s">
        <v>153</v>
      </c>
      <c r="D34" s="8" t="s">
        <v>150</v>
      </c>
      <c r="E34" s="196" t="s">
        <v>152</v>
      </c>
      <c r="F34" s="14">
        <v>7094389</v>
      </c>
      <c r="G34" s="205">
        <v>5842438</v>
      </c>
      <c r="H34" s="205">
        <v>834634</v>
      </c>
      <c r="I34" s="205">
        <v>417317</v>
      </c>
    </row>
    <row r="35" spans="1:9" x14ac:dyDescent="0.35">
      <c r="A35" s="281"/>
      <c r="B35" s="281"/>
      <c r="C35" s="204" t="s">
        <v>151</v>
      </c>
      <c r="D35" s="8" t="s">
        <v>150</v>
      </c>
      <c r="E35" s="196" t="s">
        <v>149</v>
      </c>
      <c r="F35" s="14">
        <v>11124000</v>
      </c>
      <c r="G35" s="199">
        <v>9160941</v>
      </c>
      <c r="H35" s="199">
        <v>1308706</v>
      </c>
      <c r="I35" s="199">
        <v>654353</v>
      </c>
    </row>
    <row r="36" spans="1:9" x14ac:dyDescent="0.35">
      <c r="A36" s="281"/>
      <c r="B36" s="281"/>
      <c r="C36" s="204" t="s">
        <v>148</v>
      </c>
      <c r="D36" s="8" t="s">
        <v>145</v>
      </c>
      <c r="E36" s="196" t="s">
        <v>144</v>
      </c>
      <c r="F36" s="14">
        <v>38000000</v>
      </c>
      <c r="G36" s="199">
        <v>31294118</v>
      </c>
      <c r="H36" s="199">
        <v>4470588</v>
      </c>
      <c r="I36" s="199">
        <v>2235294</v>
      </c>
    </row>
    <row r="37" spans="1:9" x14ac:dyDescent="0.35">
      <c r="A37" s="281"/>
      <c r="B37" s="281"/>
      <c r="C37" s="204" t="s">
        <v>147</v>
      </c>
      <c r="D37" s="8" t="s">
        <v>145</v>
      </c>
      <c r="E37" s="196" t="s">
        <v>144</v>
      </c>
      <c r="F37" s="14">
        <v>55100000</v>
      </c>
      <c r="G37" s="205">
        <v>45376471</v>
      </c>
      <c r="H37" s="205">
        <v>6482353</v>
      </c>
      <c r="I37" s="205">
        <v>3241176</v>
      </c>
    </row>
    <row r="38" spans="1:9" x14ac:dyDescent="0.35">
      <c r="A38" s="281"/>
      <c r="B38" s="281"/>
      <c r="C38" s="204" t="s">
        <v>146</v>
      </c>
      <c r="D38" s="8" t="s">
        <v>145</v>
      </c>
      <c r="E38" s="196" t="s">
        <v>144</v>
      </c>
      <c r="F38" s="14">
        <v>25000000</v>
      </c>
      <c r="G38" s="205">
        <v>20588235</v>
      </c>
      <c r="H38" s="205">
        <v>2941177</v>
      </c>
      <c r="I38" s="205">
        <v>1470588</v>
      </c>
    </row>
    <row r="39" spans="1:9" x14ac:dyDescent="0.35">
      <c r="A39" s="281"/>
      <c r="B39" s="281"/>
      <c r="C39" s="204" t="s">
        <v>143</v>
      </c>
      <c r="D39" s="8" t="s">
        <v>131</v>
      </c>
      <c r="E39" s="201" t="s">
        <v>130</v>
      </c>
      <c r="F39" s="200">
        <v>33000000</v>
      </c>
      <c r="G39" s="199">
        <v>27176471</v>
      </c>
      <c r="H39" s="199">
        <v>3882353</v>
      </c>
      <c r="I39" s="199">
        <v>1941176</v>
      </c>
    </row>
    <row r="40" spans="1:9" s="5" customFormat="1" x14ac:dyDescent="0.35">
      <c r="A40" s="281"/>
      <c r="B40" s="281"/>
      <c r="C40" s="204" t="s">
        <v>142</v>
      </c>
      <c r="D40" s="204" t="s">
        <v>131</v>
      </c>
      <c r="E40" s="201" t="s">
        <v>130</v>
      </c>
      <c r="F40" s="200">
        <v>86571258</v>
      </c>
      <c r="G40" s="199">
        <v>71293977</v>
      </c>
      <c r="H40" s="199">
        <v>10184854</v>
      </c>
      <c r="I40" s="199">
        <v>5092427</v>
      </c>
    </row>
    <row r="41" spans="1:9" x14ac:dyDescent="0.35">
      <c r="A41" s="281"/>
      <c r="B41" s="281"/>
      <c r="C41" s="204" t="s">
        <v>141</v>
      </c>
      <c r="D41" s="8" t="s">
        <v>131</v>
      </c>
      <c r="E41" s="201" t="s">
        <v>130</v>
      </c>
      <c r="F41" s="200">
        <v>41000000</v>
      </c>
      <c r="G41" s="199">
        <v>33764706</v>
      </c>
      <c r="H41" s="199">
        <v>4823529</v>
      </c>
      <c r="I41" s="199">
        <v>2411765</v>
      </c>
    </row>
    <row r="42" spans="1:9" x14ac:dyDescent="0.35">
      <c r="A42" s="281"/>
      <c r="B42" s="281"/>
      <c r="C42" s="204" t="s">
        <v>140</v>
      </c>
      <c r="D42" s="8" t="s">
        <v>131</v>
      </c>
      <c r="E42" s="201" t="s">
        <v>139</v>
      </c>
      <c r="F42" s="200">
        <v>6300000</v>
      </c>
      <c r="G42" s="199">
        <v>5188235</v>
      </c>
      <c r="H42" s="199">
        <v>741176</v>
      </c>
      <c r="I42" s="199">
        <v>370589</v>
      </c>
    </row>
    <row r="43" spans="1:9" x14ac:dyDescent="0.35">
      <c r="A43" s="281"/>
      <c r="B43" s="281"/>
      <c r="C43" s="204" t="s">
        <v>138</v>
      </c>
      <c r="D43" s="8" t="s">
        <v>131</v>
      </c>
      <c r="E43" s="201" t="s">
        <v>136</v>
      </c>
      <c r="F43" s="200">
        <v>80900000</v>
      </c>
      <c r="G43" s="199">
        <v>66623529</v>
      </c>
      <c r="H43" s="199">
        <v>9517647</v>
      </c>
      <c r="I43" s="199">
        <v>4758824</v>
      </c>
    </row>
    <row r="44" spans="1:9" x14ac:dyDescent="0.35">
      <c r="A44" s="281"/>
      <c r="B44" s="281"/>
      <c r="C44" s="204" t="s">
        <v>137</v>
      </c>
      <c r="D44" s="8" t="s">
        <v>131</v>
      </c>
      <c r="E44" s="201" t="s">
        <v>136</v>
      </c>
      <c r="F44" s="200">
        <v>8000000</v>
      </c>
      <c r="G44" s="199">
        <v>6588235</v>
      </c>
      <c r="H44" s="199">
        <v>941176</v>
      </c>
      <c r="I44" s="199">
        <v>470589</v>
      </c>
    </row>
    <row r="45" spans="1:9" x14ac:dyDescent="0.35">
      <c r="A45" s="281"/>
      <c r="B45" s="281"/>
      <c r="C45" s="204" t="s">
        <v>135</v>
      </c>
      <c r="D45" s="8" t="s">
        <v>131</v>
      </c>
      <c r="E45" s="201" t="s">
        <v>130</v>
      </c>
      <c r="F45" s="200">
        <v>410000000</v>
      </c>
      <c r="G45" s="199">
        <v>337647059</v>
      </c>
      <c r="H45" s="199">
        <v>48235294</v>
      </c>
      <c r="I45" s="199">
        <v>24117647</v>
      </c>
    </row>
    <row r="46" spans="1:9" x14ac:dyDescent="0.35">
      <c r="A46" s="281"/>
      <c r="B46" s="281"/>
      <c r="C46" s="278" t="s">
        <v>134</v>
      </c>
      <c r="D46" s="276" t="s">
        <v>131</v>
      </c>
      <c r="E46" s="201" t="s">
        <v>130</v>
      </c>
      <c r="F46" s="200">
        <v>178000000</v>
      </c>
      <c r="G46" s="194">
        <v>146588235</v>
      </c>
      <c r="H46" s="194">
        <v>20941177</v>
      </c>
      <c r="I46" s="194">
        <v>10470588</v>
      </c>
    </row>
    <row r="47" spans="1:9" ht="15" customHeight="1" x14ac:dyDescent="0.35">
      <c r="A47" s="281"/>
      <c r="B47" s="281"/>
      <c r="C47" s="280"/>
      <c r="D47" s="277"/>
      <c r="E47" s="201" t="s">
        <v>133</v>
      </c>
      <c r="F47" s="200">
        <v>59850000</v>
      </c>
      <c r="G47" s="194">
        <v>49288235</v>
      </c>
      <c r="H47" s="194">
        <v>7041177</v>
      </c>
      <c r="I47" s="194">
        <v>3520588</v>
      </c>
    </row>
    <row r="48" spans="1:9" ht="15" customHeight="1" x14ac:dyDescent="0.35">
      <c r="A48" s="281"/>
      <c r="B48" s="281"/>
      <c r="C48" s="203" t="s">
        <v>132</v>
      </c>
      <c r="D48" s="202" t="s">
        <v>131</v>
      </c>
      <c r="E48" s="201" t="s">
        <v>130</v>
      </c>
      <c r="F48" s="200">
        <v>164778742</v>
      </c>
      <c r="G48" s="199">
        <v>135700141</v>
      </c>
      <c r="H48" s="199">
        <v>19385734</v>
      </c>
      <c r="I48" s="199">
        <v>9692867</v>
      </c>
    </row>
    <row r="49" spans="1:9" x14ac:dyDescent="0.35">
      <c r="A49" s="275" t="s">
        <v>129</v>
      </c>
      <c r="B49" s="275" t="s">
        <v>128</v>
      </c>
      <c r="C49" s="275" t="s">
        <v>127</v>
      </c>
      <c r="D49" s="275" t="s">
        <v>126</v>
      </c>
      <c r="E49" s="196" t="s">
        <v>125</v>
      </c>
      <c r="F49" s="14">
        <v>229950000</v>
      </c>
      <c r="G49" s="198">
        <v>189370588</v>
      </c>
      <c r="H49" s="198">
        <v>27052941</v>
      </c>
      <c r="I49" s="198">
        <v>13526471</v>
      </c>
    </row>
    <row r="50" spans="1:9" x14ac:dyDescent="0.35">
      <c r="A50" s="275"/>
      <c r="B50" s="275"/>
      <c r="C50" s="275"/>
      <c r="D50" s="275"/>
      <c r="E50" s="196" t="s">
        <v>124</v>
      </c>
      <c r="F50" s="14">
        <v>183960000</v>
      </c>
      <c r="G50" s="198">
        <v>151496471</v>
      </c>
      <c r="H50" s="198">
        <v>21642353</v>
      </c>
      <c r="I50" s="198">
        <v>10821176</v>
      </c>
    </row>
    <row r="51" spans="1:9" x14ac:dyDescent="0.35">
      <c r="A51" s="275"/>
      <c r="B51" s="275"/>
      <c r="C51" s="275"/>
      <c r="D51" s="275"/>
      <c r="E51" s="196" t="s">
        <v>123</v>
      </c>
      <c r="F51" s="14">
        <v>45990000</v>
      </c>
      <c r="G51" s="198">
        <v>37874118</v>
      </c>
      <c r="H51" s="198">
        <v>5410588</v>
      </c>
      <c r="I51" s="198">
        <v>2705294</v>
      </c>
    </row>
    <row r="52" spans="1:9" x14ac:dyDescent="0.35">
      <c r="A52" s="275"/>
      <c r="B52" s="275"/>
      <c r="C52" s="275" t="s">
        <v>122</v>
      </c>
      <c r="D52" s="275"/>
      <c r="E52" s="196" t="s">
        <v>121</v>
      </c>
      <c r="F52" s="14">
        <v>138700000</v>
      </c>
      <c r="G52" s="198">
        <v>114223529</v>
      </c>
      <c r="H52" s="198">
        <v>16317647</v>
      </c>
      <c r="I52" s="198">
        <v>8158824</v>
      </c>
    </row>
    <row r="53" spans="1:9" x14ac:dyDescent="0.35">
      <c r="A53" s="275"/>
      <c r="B53" s="275"/>
      <c r="C53" s="275"/>
      <c r="D53" s="275"/>
      <c r="E53" s="196" t="s">
        <v>120</v>
      </c>
      <c r="F53" s="14">
        <v>34700000</v>
      </c>
      <c r="G53" s="197">
        <v>28576471</v>
      </c>
      <c r="H53" s="197">
        <v>4082353</v>
      </c>
      <c r="I53" s="197">
        <v>2041176</v>
      </c>
    </row>
    <row r="54" spans="1:9" x14ac:dyDescent="0.35">
      <c r="A54" s="275"/>
      <c r="B54" s="275"/>
      <c r="C54" s="8" t="s">
        <v>119</v>
      </c>
      <c r="D54" s="8" t="s">
        <v>118</v>
      </c>
      <c r="E54" s="196" t="s">
        <v>117</v>
      </c>
      <c r="F54" s="14">
        <v>166700000</v>
      </c>
      <c r="G54" s="197">
        <v>137282353</v>
      </c>
      <c r="H54" s="197">
        <v>19611765</v>
      </c>
      <c r="I54" s="197">
        <v>9805882</v>
      </c>
    </row>
    <row r="55" spans="1:9" x14ac:dyDescent="0.35">
      <c r="A55" s="275" t="s">
        <v>40</v>
      </c>
      <c r="B55" s="275" t="s">
        <v>116</v>
      </c>
      <c r="C55" s="275"/>
      <c r="D55" s="275"/>
      <c r="E55" s="196" t="s">
        <v>115</v>
      </c>
      <c r="F55" s="14">
        <v>5823820</v>
      </c>
      <c r="G55" s="51">
        <v>4796088</v>
      </c>
      <c r="H55" s="194">
        <v>685155</v>
      </c>
      <c r="I55" s="194">
        <v>342577</v>
      </c>
    </row>
    <row r="56" spans="1:9" x14ac:dyDescent="0.35">
      <c r="A56" s="275"/>
      <c r="B56" s="275"/>
      <c r="C56" s="275"/>
      <c r="D56" s="275"/>
      <c r="E56" s="196" t="s">
        <v>114</v>
      </c>
      <c r="F56" s="14">
        <v>146641023</v>
      </c>
      <c r="G56" s="194">
        <v>120763195</v>
      </c>
      <c r="H56" s="194">
        <v>17251885</v>
      </c>
      <c r="I56" s="194">
        <v>8625943</v>
      </c>
    </row>
    <row r="57" spans="1:9" x14ac:dyDescent="0.35">
      <c r="A57" s="275"/>
      <c r="B57" s="275"/>
      <c r="C57" s="275"/>
      <c r="D57" s="275"/>
      <c r="E57" s="196" t="s">
        <v>113</v>
      </c>
      <c r="F57" s="14">
        <v>3000000</v>
      </c>
      <c r="G57" s="194">
        <v>2470588</v>
      </c>
      <c r="H57" s="194">
        <v>352941</v>
      </c>
      <c r="I57" s="194">
        <v>176471</v>
      </c>
    </row>
    <row r="58" spans="1:9" x14ac:dyDescent="0.35">
      <c r="A58" s="275"/>
      <c r="B58" s="275"/>
      <c r="C58" s="275"/>
      <c r="D58" s="275"/>
      <c r="E58" s="195">
        <v>182</v>
      </c>
      <c r="F58" s="14">
        <v>4000000</v>
      </c>
      <c r="G58" s="194">
        <v>3294117</v>
      </c>
      <c r="H58" s="194">
        <v>470589</v>
      </c>
      <c r="I58" s="194">
        <v>235294</v>
      </c>
    </row>
    <row r="59" spans="1:9" x14ac:dyDescent="0.35">
      <c r="E59" s="193" t="s">
        <v>19</v>
      </c>
      <c r="F59" s="15">
        <f>SUM(F3:F58)</f>
        <v>7973242153</v>
      </c>
      <c r="G59" s="15">
        <f>SUM(G3:G58)</f>
        <v>6566199420</v>
      </c>
      <c r="H59" s="15">
        <f>SUM(H3:H58)</f>
        <v>938028489</v>
      </c>
      <c r="I59" s="15">
        <f>SUM(I3:I58)</f>
        <v>469014244</v>
      </c>
    </row>
    <row r="60" spans="1:9" x14ac:dyDescent="0.35">
      <c r="E60" s="192"/>
    </row>
    <row r="61" spans="1:9" x14ac:dyDescent="0.35">
      <c r="E61" s="192"/>
      <c r="G61" s="171"/>
      <c r="H61" s="171"/>
    </row>
    <row r="62" spans="1:9" x14ac:dyDescent="0.35">
      <c r="E62" s="192"/>
    </row>
    <row r="63" spans="1:9" x14ac:dyDescent="0.35">
      <c r="G63" s="191"/>
      <c r="H63" s="191"/>
    </row>
    <row r="69" spans="7:8" x14ac:dyDescent="0.35">
      <c r="G69" s="191"/>
      <c r="H69" s="191"/>
    </row>
  </sheetData>
  <sheetProtection algorithmName="SHA-512" hashValue="3EoyQNMNhF3vBvOV8UbWuY7zLJ3oQ+j4L17vd5cCIe20BYR1356zvfDmNWtsYzTkldlw6zI+fllu/UAzPcgBGA==" saltValue="C8kiRRXTu8NC/bZHX/q5jw==" spinCount="100000" sheet="1" objects="1" scenarios="1"/>
  <mergeCells count="25">
    <mergeCell ref="B8:B48"/>
    <mergeCell ref="A8:A48"/>
    <mergeCell ref="C46:C47"/>
    <mergeCell ref="D46:D47"/>
    <mergeCell ref="A3:A7"/>
    <mergeCell ref="B3:B7"/>
    <mergeCell ref="C3:C7"/>
    <mergeCell ref="D3:D7"/>
    <mergeCell ref="C11:C12"/>
    <mergeCell ref="D11:D12"/>
    <mergeCell ref="C18:C19"/>
    <mergeCell ref="D49:D53"/>
    <mergeCell ref="D55:D58"/>
    <mergeCell ref="D18:D19"/>
    <mergeCell ref="C20:C22"/>
    <mergeCell ref="D20:D22"/>
    <mergeCell ref="C29:C33"/>
    <mergeCell ref="D29:D33"/>
    <mergeCell ref="B49:B54"/>
    <mergeCell ref="A49:A54"/>
    <mergeCell ref="A55:A58"/>
    <mergeCell ref="B55:B58"/>
    <mergeCell ref="C55:C58"/>
    <mergeCell ref="C49:C51"/>
    <mergeCell ref="C52:C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 wyjściowe</vt:lpstr>
      <vt:lpstr>Zmiany alokacji</vt:lpstr>
      <vt:lpstr>Tabela 1</vt:lpstr>
      <vt:lpstr>Różnica 1 i 2</vt:lpstr>
      <vt:lpstr>Tabela 1.</vt:lpstr>
      <vt:lpstr>Tabela 2.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Małecki Łukasz</dc:creator>
  <cp:keywords/>
  <dc:description/>
  <cp:lastModifiedBy>Małecki Łukasz</cp:lastModifiedBy>
  <cp:revision/>
  <dcterms:created xsi:type="dcterms:W3CDTF">2015-06-05T18:19:34Z</dcterms:created>
  <dcterms:modified xsi:type="dcterms:W3CDTF">2024-02-23T15:03:52Z</dcterms:modified>
  <cp:category/>
  <cp:contentStatus/>
</cp:coreProperties>
</file>